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801"/>
  <workbookPr defaultThemeVersion="166925"/>
  <mc:AlternateContent xmlns:mc="http://schemas.openxmlformats.org/markup-compatibility/2006">
    <mc:Choice Requires="x15">
      <x15ac:absPath xmlns:x15ac="http://schemas.microsoft.com/office/spreadsheetml/2010/11/ac" url="F:\"/>
    </mc:Choice>
  </mc:AlternateContent>
  <xr:revisionPtr revIDLastSave="0" documentId="8_{DC5B82C9-FD13-490B-A56A-DC4E7BF71E29}" xr6:coauthVersionLast="46" xr6:coauthVersionMax="46" xr10:uidLastSave="{00000000-0000-0000-0000-000000000000}"/>
  <bookViews>
    <workbookView xWindow="-120" yWindow="-120" windowWidth="29040" windowHeight="15840"/>
  </bookViews>
  <sheets>
    <sheet name="ReadMe-Orientation" sheetId="6" r:id="rId1"/>
    <sheet name="Blending 3 items" sheetId="4" r:id="rId2"/>
    <sheet name="Blending 5 items" sheetId="5" r:id="rId3"/>
    <sheet name="Inputs " sheetId="1" state="hidden" r:id="rId4"/>
  </sheets>
  <definedNames>
    <definedName name="_xlnm.Print_Area" localSheetId="1">'Blending 3 items'!$B$1:$G$27</definedName>
    <definedName name="_xlnm.Print_Area" localSheetId="2">'Blending 5 items'!$B$1:$G$37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9" i="5" l="1"/>
  <c r="C39" i="5"/>
  <c r="B39" i="5"/>
  <c r="E38" i="5"/>
  <c r="C38" i="5"/>
  <c r="B38" i="5"/>
  <c r="C27" i="5"/>
  <c r="G24" i="5"/>
  <c r="G19" i="5"/>
  <c r="F24" i="5"/>
  <c r="F19" i="5"/>
  <c r="E24" i="5"/>
  <c r="E19" i="5"/>
  <c r="D24" i="5"/>
  <c r="D19" i="5"/>
  <c r="D4" i="5"/>
  <c r="E4" i="5"/>
  <c r="E27" i="5" s="1"/>
  <c r="C31" i="5" s="1"/>
  <c r="F4" i="5"/>
  <c r="F27" i="5" s="1"/>
  <c r="G4" i="5"/>
  <c r="D9" i="5"/>
  <c r="D27" i="5" s="1"/>
  <c r="E9" i="5"/>
  <c r="F9" i="5"/>
  <c r="G9" i="5"/>
  <c r="D14" i="5"/>
  <c r="E14" i="5"/>
  <c r="F14" i="5"/>
  <c r="G14" i="5"/>
  <c r="G27" i="5" s="1"/>
  <c r="C33" i="5" s="1"/>
  <c r="E33" i="5" s="1"/>
  <c r="B35" i="5"/>
  <c r="C35" i="5"/>
  <c r="E35" i="5"/>
  <c r="B36" i="5"/>
  <c r="C36" i="5"/>
  <c r="E36" i="5"/>
  <c r="B37" i="5"/>
  <c r="C37" i="5"/>
  <c r="E37" i="5"/>
  <c r="C17" i="4"/>
  <c r="E4" i="4"/>
  <c r="E17" i="4" s="1"/>
  <c r="C21" i="4" s="1"/>
  <c r="E9" i="4"/>
  <c r="E14" i="4"/>
  <c r="F4" i="4"/>
  <c r="F17" i="4" s="1"/>
  <c r="F9" i="4"/>
  <c r="F14" i="4"/>
  <c r="D4" i="4"/>
  <c r="D17" i="4" s="1"/>
  <c r="D9" i="4"/>
  <c r="D14" i="4"/>
  <c r="E27" i="4"/>
  <c r="E26" i="4"/>
  <c r="C27" i="4"/>
  <c r="C26" i="4"/>
  <c r="C25" i="4"/>
  <c r="E25" i="4"/>
  <c r="G4" i="4"/>
  <c r="G9" i="4"/>
  <c r="G14" i="4"/>
  <c r="G17" i="4" s="1"/>
  <c r="C23" i="4" s="1"/>
  <c r="E23" i="4" s="1"/>
  <c r="B27" i="4"/>
  <c r="B26" i="4"/>
  <c r="B25" i="4"/>
  <c r="C20" i="4" l="1"/>
  <c r="C19" i="4"/>
  <c r="E19" i="4" s="1"/>
  <c r="E21" i="4"/>
  <c r="C22" i="4"/>
  <c r="C29" i="5"/>
  <c r="E29" i="5" s="1"/>
  <c r="C30" i="5"/>
  <c r="E31" i="5"/>
  <c r="C32" i="5"/>
</calcChain>
</file>

<file path=xl/comments1.xml><?xml version="1.0" encoding="utf-8"?>
<comments xmlns="http://schemas.openxmlformats.org/spreadsheetml/2006/main">
  <authors>
    <author>Dennis Buckmaster</author>
  </authors>
  <commentList>
    <comment ref="B2" authorId="0" shapeId="0">
      <text>
        <r>
          <rPr>
            <b/>
            <sz val="8"/>
            <color indexed="81"/>
            <rFont val="Tahoma"/>
            <family val="2"/>
          </rPr>
          <t>Choose an ingredient from the list</t>
        </r>
      </text>
    </comment>
    <comment ref="C4" authorId="0" shapeId="0">
      <text>
        <r>
          <rPr>
            <b/>
            <sz val="8"/>
            <color indexed="81"/>
            <rFont val="Tahoma"/>
            <family val="2"/>
          </rPr>
          <t>Enter/Vary this value</t>
        </r>
      </text>
    </comment>
    <comment ref="B7" authorId="0" shapeId="0">
      <text>
        <r>
          <rPr>
            <b/>
            <sz val="8"/>
            <color indexed="81"/>
            <rFont val="Tahoma"/>
            <family val="2"/>
          </rPr>
          <t>Choose an ingredient from the list</t>
        </r>
      </text>
    </comment>
    <comment ref="C9" authorId="0" shapeId="0">
      <text>
        <r>
          <rPr>
            <b/>
            <sz val="8"/>
            <color indexed="81"/>
            <rFont val="Tahoma"/>
            <family val="2"/>
          </rPr>
          <t>Enter/Vary this value</t>
        </r>
      </text>
    </comment>
    <comment ref="B12" authorId="0" shapeId="0">
      <text>
        <r>
          <rPr>
            <b/>
            <sz val="8"/>
            <color indexed="81"/>
            <rFont val="Tahoma"/>
            <family val="2"/>
          </rPr>
          <t>Choose an ingredient from the list</t>
        </r>
      </text>
    </comment>
    <comment ref="C14" authorId="0" shapeId="0">
      <text>
        <r>
          <rPr>
            <b/>
            <sz val="8"/>
            <color indexed="81"/>
            <rFont val="Tahoma"/>
            <family val="2"/>
          </rPr>
          <t>Enter/Vary this value</t>
        </r>
      </text>
    </comment>
    <comment ref="C19" authorId="0" shapeId="0">
      <text>
        <r>
          <rPr>
            <b/>
            <sz val="8"/>
            <color indexed="81"/>
            <rFont val="Tahoma"/>
            <family val="2"/>
          </rPr>
          <t>50 to 60% target</t>
        </r>
      </text>
    </comment>
    <comment ref="C21" authorId="0" shapeId="0">
      <text>
        <r>
          <rPr>
            <b/>
            <sz val="8"/>
            <color indexed="81"/>
            <rFont val="Tahoma"/>
            <family val="2"/>
          </rPr>
          <t>C:N should be near 30:1</t>
        </r>
      </text>
    </comment>
    <comment ref="C23" authorId="0" shapeId="0">
      <text>
        <r>
          <rPr>
            <b/>
            <sz val="8"/>
            <color indexed="81"/>
            <rFont val="Tahoma"/>
            <family val="2"/>
          </rPr>
          <t>Structure index below 2 will yield poor air flow.  Structure index above 3 will compost slowly &amp; dry out.</t>
        </r>
      </text>
    </comment>
  </commentList>
</comments>
</file>

<file path=xl/comments2.xml><?xml version="1.0" encoding="utf-8"?>
<comments xmlns="http://schemas.openxmlformats.org/spreadsheetml/2006/main">
  <authors>
    <author>Dennis Buckmaster</author>
  </authors>
  <commentList>
    <comment ref="B2" authorId="0" shapeId="0">
      <text>
        <r>
          <rPr>
            <b/>
            <sz val="8"/>
            <color indexed="81"/>
            <rFont val="Tahoma"/>
            <family val="2"/>
          </rPr>
          <t>Choose an ingredient from the list</t>
        </r>
      </text>
    </comment>
    <comment ref="C4" authorId="0" shapeId="0">
      <text>
        <r>
          <rPr>
            <b/>
            <sz val="8"/>
            <color indexed="81"/>
            <rFont val="Tahoma"/>
            <family val="2"/>
          </rPr>
          <t>Enter/Vary this value</t>
        </r>
      </text>
    </comment>
    <comment ref="B7" authorId="0" shapeId="0">
      <text>
        <r>
          <rPr>
            <b/>
            <sz val="8"/>
            <color indexed="81"/>
            <rFont val="Tahoma"/>
            <family val="2"/>
          </rPr>
          <t>Choose an ingredient from the list</t>
        </r>
      </text>
    </comment>
    <comment ref="C9" authorId="0" shapeId="0">
      <text>
        <r>
          <rPr>
            <b/>
            <sz val="8"/>
            <color indexed="81"/>
            <rFont val="Tahoma"/>
            <family val="2"/>
          </rPr>
          <t>Enter/Vary this value</t>
        </r>
      </text>
    </comment>
    <comment ref="B12" authorId="0" shapeId="0">
      <text>
        <r>
          <rPr>
            <b/>
            <sz val="8"/>
            <color indexed="81"/>
            <rFont val="Tahoma"/>
            <family val="2"/>
          </rPr>
          <t>Choose an ingredient from the list</t>
        </r>
      </text>
    </comment>
    <comment ref="C14" authorId="0" shapeId="0">
      <text>
        <r>
          <rPr>
            <b/>
            <sz val="8"/>
            <color indexed="81"/>
            <rFont val="Tahoma"/>
            <family val="2"/>
          </rPr>
          <t>Enter/Vary this value</t>
        </r>
      </text>
    </comment>
    <comment ref="B17" authorId="0" shapeId="0">
      <text>
        <r>
          <rPr>
            <b/>
            <sz val="8"/>
            <color indexed="81"/>
            <rFont val="Tahoma"/>
            <family val="2"/>
          </rPr>
          <t>Choose an ingredient from the list</t>
        </r>
      </text>
    </comment>
    <comment ref="C19" authorId="0" shapeId="0">
      <text>
        <r>
          <rPr>
            <b/>
            <sz val="8"/>
            <color indexed="81"/>
            <rFont val="Tahoma"/>
            <family val="2"/>
          </rPr>
          <t>Enter/Vary this value</t>
        </r>
      </text>
    </comment>
    <comment ref="B22" authorId="0" shapeId="0">
      <text>
        <r>
          <rPr>
            <b/>
            <sz val="8"/>
            <color indexed="81"/>
            <rFont val="Tahoma"/>
            <family val="2"/>
          </rPr>
          <t>Choose an ingredient from the list</t>
        </r>
      </text>
    </comment>
    <comment ref="C24" authorId="0" shapeId="0">
      <text>
        <r>
          <rPr>
            <b/>
            <sz val="8"/>
            <color indexed="81"/>
            <rFont val="Tahoma"/>
            <family val="2"/>
          </rPr>
          <t>Enter/Vary this value</t>
        </r>
      </text>
    </comment>
    <comment ref="C29" authorId="0" shapeId="0">
      <text>
        <r>
          <rPr>
            <b/>
            <sz val="8"/>
            <color indexed="81"/>
            <rFont val="Tahoma"/>
            <family val="2"/>
          </rPr>
          <t>50 to 60% target</t>
        </r>
      </text>
    </comment>
    <comment ref="C31" authorId="0" shapeId="0">
      <text>
        <r>
          <rPr>
            <b/>
            <sz val="8"/>
            <color indexed="81"/>
            <rFont val="Tahoma"/>
            <family val="2"/>
          </rPr>
          <t>C:N should be near 30:1</t>
        </r>
      </text>
    </comment>
    <comment ref="C33" authorId="0" shapeId="0">
      <text>
        <r>
          <rPr>
            <b/>
            <sz val="8"/>
            <color indexed="81"/>
            <rFont val="Tahoma"/>
            <family val="2"/>
          </rPr>
          <t>Structure index below 2 will yield poor air flow.  Structure index above 3 will compost slowly &amp; dry out.</t>
        </r>
      </text>
    </comment>
  </commentList>
</comments>
</file>

<file path=xl/sharedStrings.xml><?xml version="1.0" encoding="utf-8"?>
<sst xmlns="http://schemas.openxmlformats.org/spreadsheetml/2006/main" count="221" uniqueCount="87">
  <si>
    <t>Feedstock</t>
  </si>
  <si>
    <t>Structure Index</t>
  </si>
  <si>
    <t>Urea</t>
  </si>
  <si>
    <t>Food Residuals</t>
  </si>
  <si>
    <t>Horse Manure</t>
  </si>
  <si>
    <t>Cardboard</t>
  </si>
  <si>
    <t>Wood Chips</t>
  </si>
  <si>
    <t>Grass Clippings</t>
  </si>
  <si>
    <t>C:N Ratio</t>
  </si>
  <si>
    <t>=30:1</t>
  </si>
  <si>
    <t>Moisture Content</t>
  </si>
  <si>
    <r>
      <t xml:space="preserve">Weight </t>
    </r>
    <r>
      <rPr>
        <vertAlign val="subscript"/>
        <sz val="10"/>
        <color indexed="12"/>
        <rFont val="Arial"/>
        <family val="2"/>
      </rPr>
      <t>(component 1)</t>
    </r>
    <r>
      <rPr>
        <sz val="10"/>
        <color indexed="12"/>
        <rFont val="Arial"/>
        <family val="2"/>
      </rPr>
      <t xml:space="preserve"> + </t>
    </r>
    <r>
      <rPr>
        <sz val="10"/>
        <color indexed="12"/>
        <rFont val="Arial"/>
        <family val="2"/>
      </rPr>
      <t xml:space="preserve">Weight </t>
    </r>
    <r>
      <rPr>
        <vertAlign val="subscript"/>
        <sz val="10"/>
        <color indexed="12"/>
        <rFont val="Arial"/>
        <family val="2"/>
      </rPr>
      <t>(component 2)</t>
    </r>
    <r>
      <rPr>
        <sz val="10"/>
        <color indexed="12"/>
        <rFont val="Arial"/>
        <family val="2"/>
      </rPr>
      <t xml:space="preserve"> + </t>
    </r>
    <r>
      <rPr>
        <vertAlign val="subscript"/>
        <sz val="10"/>
        <color indexed="12"/>
        <rFont val="Arial"/>
        <family val="2"/>
      </rPr>
      <t xml:space="preserve"> …</t>
    </r>
  </si>
  <si>
    <r>
      <t xml:space="preserve">[% C </t>
    </r>
    <r>
      <rPr>
        <vertAlign val="subscript"/>
        <sz val="10"/>
        <color indexed="12"/>
        <rFont val="Arial"/>
        <family val="2"/>
      </rPr>
      <t xml:space="preserve">(component 1) </t>
    </r>
    <r>
      <rPr>
        <sz val="10"/>
        <color indexed="12"/>
        <rFont val="Arial"/>
        <family val="2"/>
      </rPr>
      <t xml:space="preserve">* Weight </t>
    </r>
    <r>
      <rPr>
        <vertAlign val="subscript"/>
        <sz val="10"/>
        <color indexed="12"/>
        <rFont val="Arial"/>
        <family val="2"/>
      </rPr>
      <t>(component 1)</t>
    </r>
    <r>
      <rPr>
        <sz val="10"/>
        <color indexed="12"/>
        <rFont val="Arial"/>
        <family val="2"/>
      </rPr>
      <t xml:space="preserve">]+[% C </t>
    </r>
    <r>
      <rPr>
        <vertAlign val="subscript"/>
        <sz val="10"/>
        <color indexed="12"/>
        <rFont val="Arial"/>
        <family val="2"/>
      </rPr>
      <t xml:space="preserve">(component 2) </t>
    </r>
    <r>
      <rPr>
        <sz val="10"/>
        <color indexed="12"/>
        <rFont val="Arial"/>
        <family val="2"/>
      </rPr>
      <t xml:space="preserve"> * </t>
    </r>
    <r>
      <rPr>
        <sz val="10"/>
        <color indexed="12"/>
        <rFont val="Arial"/>
        <family val="2"/>
      </rPr>
      <t xml:space="preserve">Weight </t>
    </r>
    <r>
      <rPr>
        <vertAlign val="subscript"/>
        <sz val="10"/>
        <color indexed="12"/>
        <rFont val="Arial"/>
        <family val="2"/>
      </rPr>
      <t>(component 2)</t>
    </r>
    <r>
      <rPr>
        <sz val="10"/>
        <color indexed="12"/>
        <rFont val="Arial"/>
        <family val="2"/>
      </rPr>
      <t xml:space="preserve">]+ </t>
    </r>
    <r>
      <rPr>
        <vertAlign val="subscript"/>
        <sz val="10"/>
        <color indexed="12"/>
        <rFont val="Arial"/>
        <family val="2"/>
      </rPr>
      <t xml:space="preserve"> …</t>
    </r>
  </si>
  <si>
    <r>
      <t xml:space="preserve">[% N </t>
    </r>
    <r>
      <rPr>
        <vertAlign val="subscript"/>
        <sz val="10"/>
        <color indexed="12"/>
        <rFont val="Arial"/>
        <family val="2"/>
      </rPr>
      <t xml:space="preserve">(component 1) </t>
    </r>
    <r>
      <rPr>
        <sz val="10"/>
        <color indexed="12"/>
        <rFont val="Arial"/>
        <family val="2"/>
      </rPr>
      <t xml:space="preserve">* Weight </t>
    </r>
    <r>
      <rPr>
        <vertAlign val="subscript"/>
        <sz val="10"/>
        <color indexed="12"/>
        <rFont val="Arial"/>
        <family val="2"/>
      </rPr>
      <t>(component 1)</t>
    </r>
    <r>
      <rPr>
        <sz val="10"/>
        <color indexed="12"/>
        <rFont val="Arial"/>
        <family val="2"/>
      </rPr>
      <t xml:space="preserve">]+ [% N </t>
    </r>
    <r>
      <rPr>
        <vertAlign val="subscript"/>
        <sz val="10"/>
        <color indexed="12"/>
        <rFont val="Arial"/>
        <family val="2"/>
      </rPr>
      <t xml:space="preserve">(component 2) </t>
    </r>
    <r>
      <rPr>
        <sz val="10"/>
        <color indexed="12"/>
        <rFont val="Arial"/>
        <family val="2"/>
      </rPr>
      <t xml:space="preserve"> * </t>
    </r>
    <r>
      <rPr>
        <sz val="10"/>
        <color indexed="12"/>
        <rFont val="Arial"/>
        <family val="2"/>
      </rPr>
      <t xml:space="preserve">Weight </t>
    </r>
    <r>
      <rPr>
        <vertAlign val="subscript"/>
        <sz val="10"/>
        <color indexed="12"/>
        <rFont val="Arial"/>
        <family val="2"/>
      </rPr>
      <t>(component 2)</t>
    </r>
    <r>
      <rPr>
        <sz val="10"/>
        <color indexed="12"/>
        <rFont val="Arial"/>
        <family val="2"/>
      </rPr>
      <t xml:space="preserve">]+ </t>
    </r>
    <r>
      <rPr>
        <vertAlign val="subscript"/>
        <sz val="10"/>
        <color indexed="12"/>
        <rFont val="Arial"/>
        <family val="2"/>
      </rPr>
      <t xml:space="preserve"> …</t>
    </r>
  </si>
  <si>
    <t>= 50 - 60%</t>
  </si>
  <si>
    <r>
      <t xml:space="preserve">% Moisture Content </t>
    </r>
    <r>
      <rPr>
        <b/>
        <sz val="8"/>
        <rFont val="Arial"/>
        <family val="2"/>
      </rPr>
      <t>(wet weight)</t>
    </r>
  </si>
  <si>
    <r>
      <t xml:space="preserve">% Carbon </t>
    </r>
    <r>
      <rPr>
        <b/>
        <sz val="8"/>
        <rFont val="Arial"/>
        <family val="2"/>
      </rPr>
      <t>(wet weight)</t>
    </r>
  </si>
  <si>
    <r>
      <t xml:space="preserve">% Total Nitrogen </t>
    </r>
    <r>
      <rPr>
        <b/>
        <sz val="8"/>
        <rFont val="Arial"/>
        <family val="2"/>
      </rPr>
      <t xml:space="preserve">(wet weight) </t>
    </r>
  </si>
  <si>
    <t>Newsprint</t>
  </si>
  <si>
    <t>Cautions</t>
  </si>
  <si>
    <t>Odor</t>
  </si>
  <si>
    <t>Matting</t>
  </si>
  <si>
    <t>Shred</t>
  </si>
  <si>
    <t>Grind</t>
  </si>
  <si>
    <t xml:space="preserve">Treatment Required </t>
  </si>
  <si>
    <t>Mix with dry matter</t>
  </si>
  <si>
    <t>coarse</t>
  </si>
  <si>
    <t>wet and dense</t>
  </si>
  <si>
    <t>MUSH!!!</t>
  </si>
  <si>
    <t>fine</t>
  </si>
  <si>
    <t>1  or 2</t>
  </si>
  <si>
    <t>medium</t>
  </si>
  <si>
    <t>Mulch Hay</t>
  </si>
  <si>
    <t>Grind/shred</t>
  </si>
  <si>
    <t>Leaves/Fall bed cleanings</t>
  </si>
  <si>
    <t>Shrub Trimmings</t>
  </si>
  <si>
    <t>Matting/Diseased plant material</t>
  </si>
  <si>
    <t>Cut to 3 - 4" long</t>
  </si>
  <si>
    <t>Particle size</t>
  </si>
  <si>
    <t>Use in limited quantities</t>
  </si>
  <si>
    <t>Mix into pile</t>
  </si>
  <si>
    <t>Coarse material</t>
  </si>
  <si>
    <t>Carbon : nitrogen ratio</t>
  </si>
  <si>
    <r>
      <t xml:space="preserve">[% MC </t>
    </r>
    <r>
      <rPr>
        <vertAlign val="subscript"/>
        <sz val="10"/>
        <color indexed="12"/>
        <rFont val="Arial"/>
        <family val="2"/>
      </rPr>
      <t>(component 1)</t>
    </r>
    <r>
      <rPr>
        <sz val="10"/>
        <color indexed="12"/>
        <rFont val="Arial"/>
        <family val="2"/>
      </rPr>
      <t xml:space="preserve">* Weight </t>
    </r>
    <r>
      <rPr>
        <vertAlign val="subscript"/>
        <sz val="10"/>
        <color indexed="12"/>
        <rFont val="Arial"/>
        <family val="2"/>
      </rPr>
      <t>(component 1)</t>
    </r>
    <r>
      <rPr>
        <sz val="10"/>
        <color indexed="12"/>
        <rFont val="Arial"/>
        <family val="2"/>
      </rPr>
      <t xml:space="preserve">]+ [% MC </t>
    </r>
    <r>
      <rPr>
        <vertAlign val="subscript"/>
        <sz val="10"/>
        <color indexed="12"/>
        <rFont val="Arial"/>
        <family val="2"/>
      </rPr>
      <t xml:space="preserve">(component 2) </t>
    </r>
    <r>
      <rPr>
        <sz val="10"/>
        <color indexed="12"/>
        <rFont val="Arial"/>
        <family val="2"/>
      </rPr>
      <t xml:space="preserve"> * </t>
    </r>
    <r>
      <rPr>
        <sz val="10"/>
        <color indexed="12"/>
        <rFont val="Arial"/>
        <family val="2"/>
      </rPr>
      <t xml:space="preserve">Weight </t>
    </r>
    <r>
      <rPr>
        <vertAlign val="subscript"/>
        <sz val="10"/>
        <color indexed="12"/>
        <rFont val="Arial"/>
        <family val="2"/>
      </rPr>
      <t>(component 2)</t>
    </r>
    <r>
      <rPr>
        <sz val="10"/>
        <color indexed="12"/>
        <rFont val="Arial"/>
        <family val="2"/>
      </rPr>
      <t>]</t>
    </r>
    <r>
      <rPr>
        <sz val="10"/>
        <color indexed="12"/>
        <rFont val="Arial"/>
        <family val="2"/>
      </rPr>
      <t xml:space="preserve"> +…</t>
    </r>
  </si>
  <si>
    <t>Ingredient #1</t>
  </si>
  <si>
    <t>Ingredient #2</t>
  </si>
  <si>
    <t>Amount</t>
  </si>
  <si>
    <t>Ingredient #3</t>
  </si>
  <si>
    <t>% Moisture</t>
  </si>
  <si>
    <t>% Carbon</t>
  </si>
  <si>
    <t>% Nitrogen</t>
  </si>
  <si>
    <t>BLEND</t>
  </si>
  <si>
    <t>MOISTURE</t>
  </si>
  <si>
    <t>C/N RATIO</t>
  </si>
  <si>
    <t>STRUCTURE</t>
  </si>
  <si>
    <t>NOTES</t>
  </si>
  <si>
    <t>Water to add</t>
  </si>
  <si>
    <t>TOO DRY, water needed</t>
  </si>
  <si>
    <t>TOO WET</t>
  </si>
  <si>
    <t>OK</t>
  </si>
  <si>
    <t>more FINE structure needed</t>
  </si>
  <si>
    <t>more COARSE structure needed</t>
  </si>
  <si>
    <t>more CARBON needed</t>
  </si>
  <si>
    <t>REGARDING YOUR BLEND</t>
  </si>
  <si>
    <t>INPUTS</t>
  </si>
  <si>
    <t>INGREDIENT CAUTIONS &amp; NOTES</t>
  </si>
  <si>
    <t xml:space="preserve"> </t>
  </si>
  <si>
    <t>(gal)</t>
  </si>
  <si>
    <t>(lb)</t>
  </si>
  <si>
    <t>Urea to add</t>
  </si>
  <si>
    <t>more NITROGEN needed, add urea</t>
  </si>
  <si>
    <t>Wood chips</t>
  </si>
  <si>
    <t>Coars material</t>
  </si>
  <si>
    <t>User defined</t>
  </si>
  <si>
    <t>Ingredient #4</t>
  </si>
  <si>
    <t>Ingredient #5</t>
  </si>
  <si>
    <t>TEXT MESSAGES:</t>
  </si>
  <si>
    <t>Machinery Capacity</t>
  </si>
  <si>
    <t>Description of this tool</t>
  </si>
  <si>
    <t>Affiliation</t>
  </si>
  <si>
    <t>Date</t>
  </si>
  <si>
    <t>URL to acquire</t>
  </si>
  <si>
    <t>Dennis Buckmaster, Professor &amp; Dean's Fellow for Digital Agriculture; Nadine Davitt, ABE staff</t>
  </si>
  <si>
    <t>Purdue University, Department of Agricultural &amp; Biological Engineering; Penn State Ag &amp; Biol Eng</t>
  </si>
  <si>
    <t>updated December, 2021</t>
  </si>
  <si>
    <t>https://engineering.purdue.edu/~dbuckmas/outreach/compost_updated.xlsx</t>
  </si>
  <si>
    <t>Authors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</si>
</sst>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6" formatCode="0.0"/>
  </numFmts>
  <fonts count="22" x14ac:knownFonts="1">
    <font>
      <sz val="10"/>
      <name val="Arial"/>
    </font>
    <font>
      <sz val="10"/>
      <name val="Arial"/>
    </font>
    <font>
      <sz val="8"/>
      <name val="Arial"/>
      <family val="2"/>
    </font>
    <font>
      <b/>
      <sz val="10"/>
      <name val="Arial"/>
      <family val="2"/>
    </font>
    <font>
      <sz val="10"/>
      <color indexed="12"/>
      <name val="Arial"/>
      <family val="2"/>
    </font>
    <font>
      <vertAlign val="subscript"/>
      <sz val="10"/>
      <color indexed="12"/>
      <name val="Arial"/>
      <family val="2"/>
    </font>
    <font>
      <vertAlign val="subscript"/>
      <sz val="10"/>
      <color indexed="12"/>
      <name val="Arial"/>
      <family val="2"/>
    </font>
    <font>
      <sz val="10"/>
      <color indexed="12"/>
      <name val="Arial"/>
      <family val="2"/>
    </font>
    <font>
      <b/>
      <sz val="8"/>
      <name val="Arial"/>
      <family val="2"/>
    </font>
    <font>
      <b/>
      <sz val="10"/>
      <color indexed="12"/>
      <name val="Arial"/>
      <family val="2"/>
    </font>
    <font>
      <b/>
      <sz val="10"/>
      <name val="Arial"/>
      <family val="2"/>
    </font>
    <font>
      <sz val="10"/>
      <name val="Arial"/>
      <family val="2"/>
    </font>
    <font>
      <sz val="10"/>
      <name val="Arial"/>
      <family val="2"/>
    </font>
    <font>
      <i/>
      <sz val="10"/>
      <name val="Arial"/>
      <family val="2"/>
    </font>
    <font>
      <b/>
      <sz val="8"/>
      <color indexed="81"/>
      <name val="Tahoma"/>
      <family val="2"/>
    </font>
    <font>
      <sz val="11"/>
      <color theme="1"/>
      <name val="Calibri"/>
      <family val="2"/>
      <scheme val="minor"/>
    </font>
    <font>
      <sz val="10"/>
      <color theme="1"/>
      <name val="Arial"/>
      <family val="2"/>
    </font>
    <font>
      <u/>
      <sz val="10"/>
      <color theme="10"/>
      <name val="Arial"/>
      <family val="2"/>
    </font>
    <font>
      <b/>
      <sz val="14"/>
      <color rgb="FF8E6F3E"/>
      <name val="Calibri"/>
      <family val="2"/>
      <scheme val="minor"/>
    </font>
    <font>
      <b/>
      <sz val="10"/>
      <color rgb="FF8E6F3E"/>
      <name val="Arial"/>
      <family val="2"/>
    </font>
    <font>
      <u/>
      <sz val="11"/>
      <color theme="10"/>
      <name val="Calibri"/>
      <family val="2"/>
      <scheme val="minor"/>
    </font>
    <font>
      <b/>
      <sz val="11"/>
      <color rgb="FF8E6F3E"/>
      <name val="Calibri"/>
      <family val="2"/>
      <scheme val="minor"/>
    </font>
  </fonts>
  <fills count="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s>
  <borders count="34">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12"/>
      </bottom>
      <diagonal/>
    </border>
  </borders>
  <cellStyleXfs count="4">
    <xf numFmtId="0" fontId="0" fillId="0" borderId="0"/>
    <xf numFmtId="0" fontId="17" fillId="0" borderId="0" applyNumberFormat="0" applyFill="0" applyBorder="0" applyAlignment="0" applyProtection="0"/>
    <xf numFmtId="0" fontId="15" fillId="0" borderId="0"/>
    <xf numFmtId="0" fontId="20" fillId="0" borderId="0" applyNumberFormat="0" applyFill="0" applyBorder="0" applyAlignment="0" applyProtection="0"/>
  </cellStyleXfs>
  <cellXfs count="128">
    <xf numFmtId="0" fontId="0" fillId="0" borderId="0" xfId="0"/>
    <xf numFmtId="0" fontId="3" fillId="0" borderId="0" xfId="0" applyFont="1"/>
    <xf numFmtId="0" fontId="0" fillId="0" borderId="0" xfId="0" applyBorder="1"/>
    <xf numFmtId="0" fontId="4" fillId="0" borderId="0" xfId="0" applyFont="1"/>
    <xf numFmtId="0" fontId="3" fillId="0" borderId="1" xfId="0" applyFont="1" applyBorder="1" applyAlignment="1">
      <alignment horizontal="center" vertical="center"/>
    </xf>
    <xf numFmtId="0" fontId="3" fillId="0" borderId="2" xfId="0" applyFont="1" applyBorder="1" applyAlignment="1">
      <alignment horizontal="center" vertical="center" wrapText="1"/>
    </xf>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166" fontId="0" fillId="0" borderId="8" xfId="0" applyNumberFormat="1" applyBorder="1"/>
    <xf numFmtId="166" fontId="0" fillId="0" borderId="3" xfId="0" applyNumberFormat="1" applyBorder="1"/>
    <xf numFmtId="0" fontId="3" fillId="0" borderId="9" xfId="0" applyFont="1" applyBorder="1" applyAlignment="1">
      <alignment horizontal="center" vertical="center"/>
    </xf>
    <xf numFmtId="0" fontId="0" fillId="0" borderId="10" xfId="0" applyBorder="1"/>
    <xf numFmtId="0" fontId="0" fillId="0" borderId="11" xfId="0" applyBorder="1"/>
    <xf numFmtId="0" fontId="0" fillId="0" borderId="12" xfId="0" applyBorder="1"/>
    <xf numFmtId="0" fontId="0" fillId="0" borderId="8" xfId="0" applyBorder="1" applyAlignment="1">
      <alignment horizontal="right"/>
    </xf>
    <xf numFmtId="0" fontId="0" fillId="0" borderId="3" xfId="0" applyBorder="1" applyAlignment="1">
      <alignment horizontal="right"/>
    </xf>
    <xf numFmtId="0" fontId="0" fillId="0" borderId="0" xfId="0" applyFill="1" applyBorder="1"/>
    <xf numFmtId="0" fontId="0" fillId="0" borderId="13" xfId="0" applyBorder="1"/>
    <xf numFmtId="0" fontId="0" fillId="0" borderId="14" xfId="0" applyBorder="1"/>
    <xf numFmtId="0" fontId="0" fillId="0" borderId="15" xfId="0" applyBorder="1"/>
    <xf numFmtId="0" fontId="0" fillId="0" borderId="16" xfId="0" applyFill="1" applyBorder="1"/>
    <xf numFmtId="0" fontId="0" fillId="0" borderId="3" xfId="0" applyFill="1" applyBorder="1" applyAlignment="1">
      <alignment horizontal="right"/>
    </xf>
    <xf numFmtId="0" fontId="0" fillId="0" borderId="4" xfId="0" applyFill="1" applyBorder="1"/>
    <xf numFmtId="0" fontId="0" fillId="0" borderId="17" xfId="0" applyBorder="1"/>
    <xf numFmtId="0" fontId="0" fillId="0" borderId="14" xfId="0" applyBorder="1" applyAlignment="1">
      <alignment horizontal="right"/>
    </xf>
    <xf numFmtId="0" fontId="0" fillId="0" borderId="18" xfId="0" applyFill="1" applyBorder="1"/>
    <xf numFmtId="0" fontId="0" fillId="0" borderId="5" xfId="0" applyFill="1" applyBorder="1"/>
    <xf numFmtId="0" fontId="4" fillId="0" borderId="19" xfId="0" applyFont="1" applyBorder="1"/>
    <xf numFmtId="0" fontId="4" fillId="0" borderId="20" xfId="0" applyFont="1" applyBorder="1" applyAlignment="1">
      <alignment horizontal="center"/>
    </xf>
    <xf numFmtId="0" fontId="4" fillId="0" borderId="12" xfId="0" applyFont="1" applyBorder="1" applyAlignment="1">
      <alignment horizontal="center"/>
    </xf>
    <xf numFmtId="0" fontId="4" fillId="0" borderId="21" xfId="0" applyFont="1" applyBorder="1"/>
    <xf numFmtId="0" fontId="4" fillId="0" borderId="22" xfId="0" applyFont="1" applyBorder="1" applyAlignment="1">
      <alignment horizontal="center" vertical="center" wrapText="1"/>
    </xf>
    <xf numFmtId="0" fontId="4" fillId="0" borderId="22" xfId="0" applyFont="1" applyBorder="1" applyAlignment="1">
      <alignment horizontal="center" vertical="center"/>
    </xf>
    <xf numFmtId="0" fontId="4" fillId="0" borderId="6" xfId="0" applyFont="1" applyBorder="1" applyAlignment="1">
      <alignment horizontal="center" vertical="center"/>
    </xf>
    <xf numFmtId="0" fontId="4" fillId="0" borderId="23" xfId="0" applyFont="1" applyBorder="1" applyAlignment="1">
      <alignment horizontal="center"/>
    </xf>
    <xf numFmtId="0" fontId="0" fillId="0" borderId="20" xfId="0" applyBorder="1"/>
    <xf numFmtId="0" fontId="3" fillId="0" borderId="24" xfId="0" applyFont="1" applyBorder="1" applyAlignment="1">
      <alignment horizontal="center" vertical="center"/>
    </xf>
    <xf numFmtId="2" fontId="0" fillId="0" borderId="0" xfId="0" applyNumberFormat="1"/>
    <xf numFmtId="0" fontId="12" fillId="0" borderId="0" xfId="0" applyFont="1"/>
    <xf numFmtId="0" fontId="3" fillId="2" borderId="25" xfId="0" applyFont="1" applyFill="1" applyBorder="1"/>
    <xf numFmtId="2" fontId="12" fillId="2" borderId="26" xfId="0" applyNumberFormat="1" applyFont="1" applyFill="1" applyBorder="1"/>
    <xf numFmtId="0" fontId="12" fillId="2" borderId="26" xfId="0" applyFont="1" applyFill="1" applyBorder="1"/>
    <xf numFmtId="0" fontId="3" fillId="2" borderId="26" xfId="0" applyFont="1" applyFill="1" applyBorder="1"/>
    <xf numFmtId="0" fontId="12" fillId="2" borderId="27" xfId="0" applyFont="1" applyFill="1" applyBorder="1"/>
    <xf numFmtId="0" fontId="12" fillId="2" borderId="28" xfId="0" applyFont="1" applyFill="1" applyBorder="1" applyAlignment="1">
      <alignment horizontal="right"/>
    </xf>
    <xf numFmtId="166" fontId="12" fillId="2" borderId="0" xfId="0" applyNumberFormat="1" applyFont="1" applyFill="1" applyBorder="1"/>
    <xf numFmtId="0" fontId="12" fillId="2" borderId="0" xfId="0" applyFont="1" applyFill="1" applyBorder="1"/>
    <xf numFmtId="0" fontId="12" fillId="2" borderId="29" xfId="0" applyFont="1" applyFill="1" applyBorder="1"/>
    <xf numFmtId="0" fontId="13" fillId="2" borderId="28" xfId="0" applyFont="1" applyFill="1" applyBorder="1"/>
    <xf numFmtId="0" fontId="12" fillId="2" borderId="28" xfId="0" applyFont="1" applyFill="1" applyBorder="1" applyAlignment="1">
      <alignment horizontal="center"/>
    </xf>
    <xf numFmtId="0" fontId="12" fillId="2" borderId="30" xfId="0" applyFont="1" applyFill="1" applyBorder="1" applyAlignment="1">
      <alignment horizontal="center"/>
    </xf>
    <xf numFmtId="0" fontId="12" fillId="2" borderId="31" xfId="0" applyFont="1" applyFill="1" applyBorder="1"/>
    <xf numFmtId="0" fontId="12" fillId="2" borderId="32" xfId="0" applyFont="1" applyFill="1" applyBorder="1"/>
    <xf numFmtId="0" fontId="9" fillId="3" borderId="25" xfId="0" applyFont="1" applyFill="1" applyBorder="1" applyAlignment="1">
      <alignment horizontal="center"/>
    </xf>
    <xf numFmtId="0" fontId="0" fillId="3" borderId="27" xfId="0" applyFill="1" applyBorder="1"/>
    <xf numFmtId="0" fontId="1" fillId="3" borderId="28" xfId="0" applyFont="1" applyFill="1" applyBorder="1" applyAlignment="1">
      <alignment horizontal="center"/>
    </xf>
    <xf numFmtId="0" fontId="1" fillId="3" borderId="29" xfId="0" applyFont="1" applyFill="1" applyBorder="1" applyAlignment="1">
      <alignment horizontal="center"/>
    </xf>
    <xf numFmtId="0" fontId="1" fillId="3" borderId="28" xfId="0" applyFont="1" applyFill="1" applyBorder="1"/>
    <xf numFmtId="0" fontId="11" fillId="3" borderId="28" xfId="0" applyFont="1" applyFill="1" applyBorder="1"/>
    <xf numFmtId="0" fontId="11" fillId="3" borderId="28" xfId="0" applyFont="1" applyFill="1" applyBorder="1" applyAlignment="1">
      <alignment horizontal="center"/>
    </xf>
    <xf numFmtId="0" fontId="11" fillId="3" borderId="30" xfId="0" applyFont="1" applyFill="1" applyBorder="1"/>
    <xf numFmtId="0" fontId="0" fillId="4" borderId="0" xfId="0" applyFill="1"/>
    <xf numFmtId="0" fontId="11" fillId="4" borderId="0" xfId="0" applyFont="1" applyFill="1" applyAlignment="1">
      <alignment horizontal="right"/>
    </xf>
    <xf numFmtId="0" fontId="1" fillId="4" borderId="0" xfId="0" applyFont="1" applyFill="1"/>
    <xf numFmtId="0" fontId="1" fillId="4" borderId="0" xfId="0" applyFont="1" applyFill="1" applyAlignment="1">
      <alignment horizontal="center"/>
    </xf>
    <xf numFmtId="0" fontId="0" fillId="4" borderId="0" xfId="0" applyFill="1" applyAlignment="1">
      <alignment horizontal="center"/>
    </xf>
    <xf numFmtId="166" fontId="10" fillId="3" borderId="29" xfId="0" applyNumberFormat="1" applyFont="1" applyFill="1" applyBorder="1" applyAlignment="1">
      <alignment horizontal="center"/>
    </xf>
    <xf numFmtId="166" fontId="11" fillId="4" borderId="0" xfId="0" applyNumberFormat="1" applyFont="1" applyFill="1" applyAlignment="1">
      <alignment horizontal="center"/>
    </xf>
    <xf numFmtId="2" fontId="11" fillId="4" borderId="0" xfId="0" applyNumberFormat="1" applyFont="1" applyFill="1" applyAlignment="1">
      <alignment horizontal="center"/>
    </xf>
    <xf numFmtId="166" fontId="11" fillId="3" borderId="29" xfId="0" applyNumberFormat="1" applyFont="1" applyFill="1" applyBorder="1" applyAlignment="1">
      <alignment horizontal="center"/>
    </xf>
    <xf numFmtId="166" fontId="11" fillId="3" borderId="32" xfId="0" applyNumberFormat="1" applyFont="1" applyFill="1" applyBorder="1" applyAlignment="1">
      <alignment horizontal="center"/>
    </xf>
    <xf numFmtId="166" fontId="0" fillId="4" borderId="0" xfId="0" applyNumberFormat="1" applyFill="1" applyAlignment="1">
      <alignment horizontal="center"/>
    </xf>
    <xf numFmtId="166" fontId="12" fillId="2" borderId="0" xfId="0" applyNumberFormat="1" applyFont="1" applyFill="1" applyBorder="1" applyAlignment="1">
      <alignment horizontal="center"/>
    </xf>
    <xf numFmtId="166" fontId="1" fillId="0" borderId="3" xfId="0" applyNumberFormat="1" applyFont="1" applyBorder="1"/>
    <xf numFmtId="0" fontId="1" fillId="0" borderId="3" xfId="0" applyFont="1" applyBorder="1"/>
    <xf numFmtId="166" fontId="1" fillId="0" borderId="3" xfId="0" applyNumberFormat="1" applyFont="1" applyFill="1" applyBorder="1"/>
    <xf numFmtId="0" fontId="1" fillId="0" borderId="3" xfId="0" applyFont="1" applyFill="1" applyBorder="1"/>
    <xf numFmtId="166" fontId="1" fillId="0" borderId="15" xfId="0" applyNumberFormat="1" applyFont="1" applyFill="1" applyBorder="1"/>
    <xf numFmtId="0" fontId="1" fillId="0" borderId="15" xfId="0" applyFont="1" applyFill="1" applyBorder="1"/>
    <xf numFmtId="166" fontId="1" fillId="0" borderId="15" xfId="0" applyNumberFormat="1" applyFont="1" applyBorder="1"/>
    <xf numFmtId="0" fontId="1" fillId="0" borderId="15" xfId="0" applyFont="1" applyBorder="1"/>
    <xf numFmtId="166" fontId="1" fillId="0" borderId="22" xfId="0" applyNumberFormat="1" applyFont="1" applyBorder="1"/>
    <xf numFmtId="0" fontId="1" fillId="0" borderId="14" xfId="0" applyFont="1" applyBorder="1"/>
    <xf numFmtId="0" fontId="1" fillId="0" borderId="22" xfId="0" applyFont="1" applyBorder="1"/>
    <xf numFmtId="2" fontId="12" fillId="2" borderId="0" xfId="0" applyNumberFormat="1" applyFont="1" applyFill="1" applyBorder="1" applyAlignment="1">
      <alignment horizontal="center"/>
    </xf>
    <xf numFmtId="166" fontId="0" fillId="0" borderId="20" xfId="0" applyNumberFormat="1" applyBorder="1"/>
    <xf numFmtId="166" fontId="0" fillId="0" borderId="0" xfId="0" applyNumberFormat="1" applyBorder="1"/>
    <xf numFmtId="166" fontId="1" fillId="0" borderId="14" xfId="0" applyNumberFormat="1" applyFont="1" applyBorder="1"/>
    <xf numFmtId="2" fontId="0" fillId="0" borderId="20" xfId="0" applyNumberFormat="1" applyBorder="1"/>
    <xf numFmtId="2" fontId="0" fillId="0" borderId="3" xfId="0" applyNumberFormat="1" applyBorder="1"/>
    <xf numFmtId="2" fontId="0" fillId="0" borderId="8" xfId="0" applyNumberFormat="1" applyBorder="1"/>
    <xf numFmtId="2" fontId="1" fillId="0" borderId="3" xfId="0" applyNumberFormat="1" applyFont="1" applyBorder="1"/>
    <xf numFmtId="2" fontId="1" fillId="0" borderId="3" xfId="0" applyNumberFormat="1" applyFont="1" applyFill="1" applyBorder="1"/>
    <xf numFmtId="2" fontId="1" fillId="0" borderId="15" xfId="0" applyNumberFormat="1" applyFont="1" applyFill="1" applyBorder="1"/>
    <xf numFmtId="2" fontId="1" fillId="0" borderId="15" xfId="0" applyNumberFormat="1" applyFont="1" applyBorder="1"/>
    <xf numFmtId="2" fontId="1" fillId="0" borderId="22" xfId="0" applyNumberFormat="1" applyFont="1" applyBorder="1"/>
    <xf numFmtId="166" fontId="0" fillId="0" borderId="8" xfId="0" applyNumberFormat="1" applyBorder="1" applyAlignment="1">
      <alignment horizontal="right"/>
    </xf>
    <xf numFmtId="166" fontId="0" fillId="0" borderId="3" xfId="0" applyNumberFormat="1" applyBorder="1" applyAlignment="1">
      <alignment horizontal="right"/>
    </xf>
    <xf numFmtId="166" fontId="1" fillId="0" borderId="3" xfId="0" applyNumberFormat="1" applyFont="1" applyBorder="1" applyAlignment="1">
      <alignment horizontal="right"/>
    </xf>
    <xf numFmtId="166" fontId="1" fillId="0" borderId="3" xfId="0" applyNumberFormat="1" applyFont="1" applyFill="1" applyBorder="1" applyAlignment="1">
      <alignment horizontal="right"/>
    </xf>
    <xf numFmtId="166" fontId="1" fillId="0" borderId="14" xfId="0" applyNumberFormat="1" applyFont="1" applyBorder="1" applyAlignment="1">
      <alignment horizontal="right"/>
    </xf>
    <xf numFmtId="166" fontId="1" fillId="4" borderId="0" xfId="0" applyNumberFormat="1" applyFont="1" applyFill="1" applyAlignment="1">
      <alignment horizontal="center"/>
    </xf>
    <xf numFmtId="2" fontId="1" fillId="4" borderId="0" xfId="0" applyNumberFormat="1" applyFont="1" applyFill="1" applyAlignment="1">
      <alignment horizontal="center"/>
    </xf>
    <xf numFmtId="166" fontId="1" fillId="3" borderId="29" xfId="0" applyNumberFormat="1" applyFont="1" applyFill="1" applyBorder="1" applyAlignment="1">
      <alignment horizontal="center"/>
    </xf>
    <xf numFmtId="0" fontId="1" fillId="3" borderId="30" xfId="0" applyFont="1" applyFill="1" applyBorder="1"/>
    <xf numFmtId="166" fontId="1" fillId="3" borderId="32" xfId="0" applyNumberFormat="1" applyFont="1" applyFill="1" applyBorder="1" applyAlignment="1">
      <alignment horizontal="center"/>
    </xf>
    <xf numFmtId="0" fontId="1" fillId="4" borderId="0" xfId="0" applyFont="1" applyFill="1" applyAlignment="1">
      <alignment horizontal="right"/>
    </xf>
    <xf numFmtId="166" fontId="10" fillId="3" borderId="29" xfId="0" applyNumberFormat="1" applyFont="1" applyFill="1" applyBorder="1" applyAlignment="1" applyProtection="1">
      <alignment horizontal="center"/>
      <protection locked="0"/>
    </xf>
    <xf numFmtId="0" fontId="0" fillId="0" borderId="0" xfId="0" applyProtection="1">
      <protection locked="0"/>
    </xf>
    <xf numFmtId="0" fontId="0" fillId="0" borderId="0" xfId="0" applyBorder="1" applyProtection="1">
      <protection locked="0"/>
    </xf>
    <xf numFmtId="49" fontId="4" fillId="0" borderId="0" xfId="0" applyNumberFormat="1" applyFont="1" applyAlignment="1">
      <alignment horizontal="left" vertical="center"/>
    </xf>
    <xf numFmtId="0" fontId="4" fillId="0" borderId="33" xfId="0" applyFont="1" applyBorder="1" applyAlignment="1">
      <alignment horizontal="center"/>
    </xf>
    <xf numFmtId="0" fontId="4" fillId="0" borderId="0" xfId="0" applyFont="1" applyBorder="1" applyAlignment="1">
      <alignment horizontal="center"/>
    </xf>
    <xf numFmtId="0" fontId="15" fillId="5" borderId="0" xfId="2" applyFill="1"/>
    <xf numFmtId="0" fontId="15" fillId="0" borderId="0" xfId="2"/>
    <xf numFmtId="0" fontId="18" fillId="5" borderId="0" xfId="2" applyFont="1" applyFill="1" applyAlignment="1">
      <alignment horizontal="left" vertical="center"/>
    </xf>
    <xf numFmtId="0" fontId="16" fillId="0" borderId="0" xfId="2" applyFont="1"/>
    <xf numFmtId="0" fontId="19" fillId="0" borderId="0" xfId="2" applyFont="1"/>
    <xf numFmtId="15" fontId="16" fillId="0" borderId="0" xfId="2" applyNumberFormat="1" applyFont="1" applyAlignment="1">
      <alignment horizontal="left"/>
    </xf>
    <xf numFmtId="15" fontId="17" fillId="0" borderId="0" xfId="3" applyNumberFormat="1" applyFont="1"/>
    <xf numFmtId="0" fontId="21" fillId="0" borderId="0" xfId="2" applyFont="1"/>
    <xf numFmtId="0" fontId="15" fillId="0" borderId="0" xfId="2" applyAlignment="1">
      <alignment horizontal="left"/>
    </xf>
    <xf numFmtId="0" fontId="17" fillId="0" borderId="0" xfId="1" applyNumberFormat="1" applyAlignment="1">
      <alignment horizontal="left"/>
    </xf>
    <xf numFmtId="166" fontId="3" fillId="3" borderId="29" xfId="0" applyNumberFormat="1" applyFont="1" applyFill="1" applyBorder="1" applyAlignment="1" applyProtection="1">
      <alignment horizontal="center"/>
      <protection locked="0"/>
    </xf>
  </cellXfs>
  <cellStyles count="4">
    <cellStyle name="Hyperlink" xfId="1" builtinId="8"/>
    <cellStyle name="Hyperlink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List" dx="22" fmlaLink="$A$4" fmlaRange="$B$31:$B$40" noThreeD="1" sel="2" val="0"/>
</file>

<file path=xl/ctrlProps/ctrlProp2.xml><?xml version="1.0" encoding="utf-8"?>
<formControlPr xmlns="http://schemas.microsoft.com/office/spreadsheetml/2009/9/main" objectType="List" dx="22" fmlaLink="$A$9" fmlaRange="$B$31:$B$40" noThreeD="1" sel="5" val="2"/>
</file>

<file path=xl/ctrlProps/ctrlProp3.xml><?xml version="1.0" encoding="utf-8"?>
<formControlPr xmlns="http://schemas.microsoft.com/office/spreadsheetml/2009/9/main" objectType="List" dx="22" fmlaLink="$A$14" fmlaRange="$B$31:$B$40" noThreeD="1" sel="9" val="5"/>
</file>

<file path=xl/ctrlProps/ctrlProp4.xml><?xml version="1.0" encoding="utf-8"?>
<formControlPr xmlns="http://schemas.microsoft.com/office/spreadsheetml/2009/9/main" objectType="List" dx="22" fmlaLink="$A$4" fmlaRange="$B$43:$B$52" noThreeD="1" sel="2" val="0"/>
</file>

<file path=xl/ctrlProps/ctrlProp5.xml><?xml version="1.0" encoding="utf-8"?>
<formControlPr xmlns="http://schemas.microsoft.com/office/spreadsheetml/2009/9/main" objectType="List" dx="22" fmlaLink="$A$9" fmlaRange="$B$43:$B$52" noThreeD="1" sel="5" val="2"/>
</file>

<file path=xl/ctrlProps/ctrlProp6.xml><?xml version="1.0" encoding="utf-8"?>
<formControlPr xmlns="http://schemas.microsoft.com/office/spreadsheetml/2009/9/main" objectType="List" dx="22" fmlaLink="$A$14" fmlaRange="$B$43:$B$52" noThreeD="1" sel="6" val="5"/>
</file>

<file path=xl/ctrlProps/ctrlProp7.xml><?xml version="1.0" encoding="utf-8"?>
<formControlPr xmlns="http://schemas.microsoft.com/office/spreadsheetml/2009/9/main" objectType="List" dx="22" fmlaLink="$A$19" fmlaRange="$B$43:$B$52" noThreeD="1" sel="7" val="5"/>
</file>

<file path=xl/ctrlProps/ctrlProp8.xml><?xml version="1.0" encoding="utf-8"?>
<formControlPr xmlns="http://schemas.microsoft.com/office/spreadsheetml/2009/9/main" objectType="List" dx="22" fmlaLink="$A$24" fmlaRange="$B$43:$B$52" noThreeD="1" sel="9" val="5"/>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36289</xdr:rowOff>
    </xdr:from>
    <xdr:to>
      <xdr:col>6</xdr:col>
      <xdr:colOff>291210</xdr:colOff>
      <xdr:row>16</xdr:row>
      <xdr:rowOff>48536</xdr:rowOff>
    </xdr:to>
    <xdr:sp macro="" textlink="">
      <xdr:nvSpPr>
        <xdr:cNvPr id="2" name="TextBox 1">
          <a:extLst>
            <a:ext uri="{FF2B5EF4-FFF2-40B4-BE49-F238E27FC236}">
              <a16:creationId xmlns:a16="http://schemas.microsoft.com/office/drawing/2014/main" id="{5644113D-63E0-4FC7-A7F7-AB5FED8EF9CE}"/>
            </a:ext>
          </a:extLst>
        </xdr:cNvPr>
        <xdr:cNvSpPr txBox="1"/>
      </xdr:nvSpPr>
      <xdr:spPr>
        <a:xfrm>
          <a:off x="0" y="903853"/>
          <a:ext cx="4240748" cy="18141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a:solidFill>
                <a:schemeClr val="dk1"/>
              </a:solidFill>
              <a:latin typeface="Arial" panose="020B0604020202020204" pitchFamily="34" charset="0"/>
              <a:ea typeface="+mn-ea"/>
              <a:cs typeface="Arial" panose="020B0604020202020204" pitchFamily="34" charset="0"/>
            </a:rPr>
            <a:t>This is a simple spreadsheet intended to assist with evaluating potential compost recipies. We hope this tool is simple enough to avoid the need for a user manual. Inputs are grouped together and output follows. Data validation and notes (hover over cells with little red triangles) are used to make this more user friendly. There are two sheets -- one for a 3 item blend and another for a 5 item blend.</a:t>
          </a:r>
        </a:p>
        <a:p>
          <a:endParaRPr lang="en-US" sz="1050">
            <a:solidFill>
              <a:schemeClr val="dk1"/>
            </a:solidFill>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50">
              <a:solidFill>
                <a:schemeClr val="dk1"/>
              </a:solidFill>
              <a:latin typeface="Arial" panose="020B0604020202020204" pitchFamily="34" charset="0"/>
              <a:ea typeface="+mn-ea"/>
              <a:cs typeface="Arial" panose="020B0604020202020204" pitchFamily="34" charset="0"/>
            </a:rPr>
            <a:t>This tool may be freely used, refined, updated as long as credit to the source is given. It is protected to prevent inadvertent changes, but the protection is without password so that those inclined and suitably knowledgeable may customize the tool. </a:t>
          </a:r>
        </a:p>
        <a:p>
          <a:endParaRPr lang="en-US" sz="1050">
            <a:solidFill>
              <a:schemeClr val="dk1"/>
            </a:solidFill>
            <a:latin typeface="Arial" panose="020B0604020202020204" pitchFamily="34" charset="0"/>
            <a:ea typeface="+mn-ea"/>
            <a:cs typeface="Arial" panose="020B0604020202020204" pitchFamily="34" charset="0"/>
          </a:endParaRPr>
        </a:p>
      </xdr:txBody>
    </xdr:sp>
    <xdr:clientData/>
  </xdr:twoCellAnchor>
  <xdr:twoCellAnchor editAs="oneCell">
    <xdr:from>
      <xdr:col>0</xdr:col>
      <xdr:colOff>41671</xdr:colOff>
      <xdr:row>0</xdr:row>
      <xdr:rowOff>22418</xdr:rowOff>
    </xdr:from>
    <xdr:to>
      <xdr:col>4</xdr:col>
      <xdr:colOff>605649</xdr:colOff>
      <xdr:row>2</xdr:row>
      <xdr:rowOff>53121</xdr:rowOff>
    </xdr:to>
    <xdr:pic>
      <xdr:nvPicPr>
        <xdr:cNvPr id="3" name="Picture 2">
          <a:extLst>
            <a:ext uri="{FF2B5EF4-FFF2-40B4-BE49-F238E27FC236}">
              <a16:creationId xmlns:a16="http://schemas.microsoft.com/office/drawing/2014/main" id="{6C81A1E7-142B-4BFD-92FE-E50FC15FF05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671" y="22418"/>
          <a:ext cx="3314701" cy="3545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xdr:row>
          <xdr:rowOff>38100</xdr:rowOff>
        </xdr:from>
        <xdr:to>
          <xdr:col>2</xdr:col>
          <xdr:colOff>0</xdr:colOff>
          <xdr:row>5</xdr:row>
          <xdr:rowOff>85725</xdr:rowOff>
        </xdr:to>
        <xdr:sp macro="" textlink="">
          <xdr:nvSpPr>
            <xdr:cNvPr id="1025" name="List Box 1" hidden="1">
              <a:extLst>
                <a:ext uri="{63B3BB69-23CF-44E3-9099-C40C66FF867C}">
                  <a14:compatExt spid="_x0000_s1025"/>
                </a:ext>
                <a:ext uri="{FF2B5EF4-FFF2-40B4-BE49-F238E27FC236}">
                  <a16:creationId xmlns:a16="http://schemas.microsoft.com/office/drawing/2014/main" id="{B586185F-545F-4EAC-869A-136F95A298B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38100</xdr:rowOff>
        </xdr:from>
        <xdr:to>
          <xdr:col>2</xdr:col>
          <xdr:colOff>0</xdr:colOff>
          <xdr:row>10</xdr:row>
          <xdr:rowOff>85725</xdr:rowOff>
        </xdr:to>
        <xdr:sp macro="" textlink="">
          <xdr:nvSpPr>
            <xdr:cNvPr id="1026" name="List Box 2" hidden="1">
              <a:extLst>
                <a:ext uri="{63B3BB69-23CF-44E3-9099-C40C66FF867C}">
                  <a14:compatExt spid="_x0000_s1026"/>
                </a:ext>
                <a:ext uri="{FF2B5EF4-FFF2-40B4-BE49-F238E27FC236}">
                  <a16:creationId xmlns:a16="http://schemas.microsoft.com/office/drawing/2014/main" id="{E581264E-9278-4137-9A6C-D6E216DB09B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38100</xdr:rowOff>
        </xdr:from>
        <xdr:to>
          <xdr:col>2</xdr:col>
          <xdr:colOff>0</xdr:colOff>
          <xdr:row>15</xdr:row>
          <xdr:rowOff>85725</xdr:rowOff>
        </xdr:to>
        <xdr:sp macro="" textlink="">
          <xdr:nvSpPr>
            <xdr:cNvPr id="1027" name="List Box 3" hidden="1">
              <a:extLst>
                <a:ext uri="{63B3BB69-23CF-44E3-9099-C40C66FF867C}">
                  <a14:compatExt spid="_x0000_s1027"/>
                </a:ext>
                <a:ext uri="{FF2B5EF4-FFF2-40B4-BE49-F238E27FC236}">
                  <a16:creationId xmlns:a16="http://schemas.microsoft.com/office/drawing/2014/main" id="{1067C4A5-0215-4E39-B351-3CA491F404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xdr:row>
          <xdr:rowOff>38100</xdr:rowOff>
        </xdr:from>
        <xdr:to>
          <xdr:col>2</xdr:col>
          <xdr:colOff>0</xdr:colOff>
          <xdr:row>5</xdr:row>
          <xdr:rowOff>85725</xdr:rowOff>
        </xdr:to>
        <xdr:sp macro="" textlink="">
          <xdr:nvSpPr>
            <xdr:cNvPr id="2049" name="List Box 1" hidden="1">
              <a:extLst>
                <a:ext uri="{63B3BB69-23CF-44E3-9099-C40C66FF867C}">
                  <a14:compatExt spid="_x0000_s2049"/>
                </a:ext>
                <a:ext uri="{FF2B5EF4-FFF2-40B4-BE49-F238E27FC236}">
                  <a16:creationId xmlns:a16="http://schemas.microsoft.com/office/drawing/2014/main" id="{40568FD5-97C2-4C64-AEC9-64E485CD1B8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38100</xdr:rowOff>
        </xdr:from>
        <xdr:to>
          <xdr:col>2</xdr:col>
          <xdr:colOff>0</xdr:colOff>
          <xdr:row>10</xdr:row>
          <xdr:rowOff>85725</xdr:rowOff>
        </xdr:to>
        <xdr:sp macro="" textlink="">
          <xdr:nvSpPr>
            <xdr:cNvPr id="2050" name="List Box 2" hidden="1">
              <a:extLst>
                <a:ext uri="{63B3BB69-23CF-44E3-9099-C40C66FF867C}">
                  <a14:compatExt spid="_x0000_s2050"/>
                </a:ext>
                <a:ext uri="{FF2B5EF4-FFF2-40B4-BE49-F238E27FC236}">
                  <a16:creationId xmlns:a16="http://schemas.microsoft.com/office/drawing/2014/main" id="{62987C02-B48E-464A-AA14-86D543946F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38100</xdr:rowOff>
        </xdr:from>
        <xdr:to>
          <xdr:col>2</xdr:col>
          <xdr:colOff>0</xdr:colOff>
          <xdr:row>15</xdr:row>
          <xdr:rowOff>85725</xdr:rowOff>
        </xdr:to>
        <xdr:sp macro="" textlink="">
          <xdr:nvSpPr>
            <xdr:cNvPr id="2051" name="List Box 3" hidden="1">
              <a:extLst>
                <a:ext uri="{63B3BB69-23CF-44E3-9099-C40C66FF867C}">
                  <a14:compatExt spid="_x0000_s2051"/>
                </a:ext>
                <a:ext uri="{FF2B5EF4-FFF2-40B4-BE49-F238E27FC236}">
                  <a16:creationId xmlns:a16="http://schemas.microsoft.com/office/drawing/2014/main" id="{1AD0F28A-2689-438C-ABF0-A548D020BE3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38100</xdr:rowOff>
        </xdr:from>
        <xdr:to>
          <xdr:col>2</xdr:col>
          <xdr:colOff>0</xdr:colOff>
          <xdr:row>20</xdr:row>
          <xdr:rowOff>85725</xdr:rowOff>
        </xdr:to>
        <xdr:sp macro="" textlink="">
          <xdr:nvSpPr>
            <xdr:cNvPr id="2065" name="List Box 17" hidden="1">
              <a:extLst>
                <a:ext uri="{63B3BB69-23CF-44E3-9099-C40C66FF867C}">
                  <a14:compatExt spid="_x0000_s2065"/>
                </a:ext>
                <a:ext uri="{FF2B5EF4-FFF2-40B4-BE49-F238E27FC236}">
                  <a16:creationId xmlns:a16="http://schemas.microsoft.com/office/drawing/2014/main" id="{8EF7CD65-CC5D-41F8-8825-46782AB2D6E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38100</xdr:rowOff>
        </xdr:from>
        <xdr:to>
          <xdr:col>2</xdr:col>
          <xdr:colOff>0</xdr:colOff>
          <xdr:row>25</xdr:row>
          <xdr:rowOff>85725</xdr:rowOff>
        </xdr:to>
        <xdr:sp macro="" textlink="">
          <xdr:nvSpPr>
            <xdr:cNvPr id="2066" name="List Box 18" hidden="1">
              <a:extLst>
                <a:ext uri="{63B3BB69-23CF-44E3-9099-C40C66FF867C}">
                  <a14:compatExt spid="_x0000_s2066"/>
                </a:ext>
                <a:ext uri="{FF2B5EF4-FFF2-40B4-BE49-F238E27FC236}">
                  <a16:creationId xmlns:a16="http://schemas.microsoft.com/office/drawing/2014/main" id="{F07AD7CD-A959-42E0-BE88-EE85F9CFD9F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engineering.purdue.edu/~dbuckmas/outreach/compost_updated.xlsx"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3.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 Id="rId9"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tabSelected="1" zoomScale="157" zoomScaleNormal="157" workbookViewId="0">
      <selection activeCell="H11" sqref="H11"/>
    </sheetView>
  </sheetViews>
  <sheetFormatPr defaultRowHeight="12.75" x14ac:dyDescent="0.2"/>
  <cols>
    <col min="1" max="1" width="13.7109375" customWidth="1"/>
  </cols>
  <sheetData>
    <row r="1" spans="1:11" ht="15" x14ac:dyDescent="0.25">
      <c r="A1" s="117"/>
      <c r="B1" s="117"/>
      <c r="C1" s="117"/>
      <c r="D1" s="118"/>
      <c r="E1" s="118"/>
      <c r="F1" s="118"/>
      <c r="G1" s="118"/>
      <c r="H1" s="118"/>
      <c r="I1" s="118"/>
      <c r="J1" s="118"/>
      <c r="K1" s="118"/>
    </row>
    <row r="2" spans="1:11" ht="15" x14ac:dyDescent="0.25">
      <c r="A2" s="117"/>
      <c r="B2" s="117"/>
      <c r="C2" s="117"/>
      <c r="D2" s="118"/>
      <c r="E2" s="118"/>
      <c r="F2" s="118"/>
      <c r="G2" s="118"/>
      <c r="H2" s="118"/>
      <c r="I2" s="118"/>
      <c r="J2" s="118"/>
      <c r="K2" s="118"/>
    </row>
    <row r="3" spans="1:11" x14ac:dyDescent="0.2">
      <c r="A3" s="119" t="s">
        <v>77</v>
      </c>
      <c r="B3" s="119"/>
      <c r="C3" s="119"/>
      <c r="D3" s="119"/>
      <c r="E3" s="119"/>
      <c r="F3" s="119"/>
      <c r="G3" s="120"/>
      <c r="H3" s="120"/>
      <c r="I3" s="120"/>
      <c r="J3" s="120"/>
      <c r="K3" s="120"/>
    </row>
    <row r="4" spans="1:11" x14ac:dyDescent="0.2">
      <c r="A4" s="119"/>
      <c r="B4" s="119"/>
      <c r="C4" s="119"/>
      <c r="D4" s="119"/>
      <c r="E4" s="119"/>
      <c r="F4" s="119"/>
      <c r="G4" s="120"/>
      <c r="H4" s="120"/>
      <c r="I4" s="120"/>
      <c r="J4" s="120"/>
      <c r="K4" s="120"/>
    </row>
    <row r="5" spans="1:11" x14ac:dyDescent="0.2">
      <c r="A5" s="121" t="s">
        <v>78</v>
      </c>
      <c r="B5" s="122"/>
      <c r="C5" s="120"/>
      <c r="D5" s="120"/>
      <c r="E5" s="120"/>
      <c r="F5" s="120"/>
      <c r="G5" s="121"/>
      <c r="H5" s="120"/>
      <c r="I5" s="120"/>
      <c r="J5" s="120"/>
      <c r="K5" s="120"/>
    </row>
    <row r="6" spans="1:11" x14ac:dyDescent="0.2">
      <c r="A6" s="121"/>
      <c r="B6" s="123"/>
      <c r="C6" s="120"/>
      <c r="D6" s="120"/>
      <c r="E6" s="120"/>
      <c r="F6" s="120"/>
      <c r="G6" s="120"/>
      <c r="H6" s="120"/>
      <c r="I6" s="120"/>
      <c r="J6" s="120"/>
      <c r="K6" s="120"/>
    </row>
    <row r="7" spans="1:11" x14ac:dyDescent="0.2">
      <c r="A7" s="120"/>
      <c r="B7" s="120"/>
      <c r="C7" s="120"/>
      <c r="D7" s="120"/>
      <c r="E7" s="120"/>
      <c r="F7" s="120"/>
      <c r="G7" s="120"/>
      <c r="H7" s="120"/>
      <c r="I7" s="120"/>
      <c r="J7" s="120"/>
      <c r="K7" s="120"/>
    </row>
    <row r="8" spans="1:11" x14ac:dyDescent="0.2">
      <c r="A8" s="121"/>
      <c r="B8" s="120"/>
      <c r="C8" s="120"/>
      <c r="D8" s="120"/>
      <c r="E8" s="120"/>
      <c r="F8" s="120"/>
      <c r="G8" s="120"/>
      <c r="H8" s="120"/>
      <c r="I8" s="120"/>
      <c r="J8" s="120"/>
      <c r="K8" s="120"/>
    </row>
    <row r="9" spans="1:11" x14ac:dyDescent="0.2">
      <c r="A9" s="120"/>
      <c r="B9" s="120"/>
      <c r="C9" s="120"/>
      <c r="D9" s="120"/>
      <c r="E9" s="120"/>
      <c r="F9" s="120"/>
      <c r="G9" s="120"/>
      <c r="H9" s="120"/>
      <c r="I9" s="120"/>
      <c r="J9" s="120"/>
      <c r="K9" s="120"/>
    </row>
    <row r="10" spans="1:11" x14ac:dyDescent="0.2">
      <c r="A10" s="120"/>
      <c r="B10" s="120"/>
      <c r="C10" s="120"/>
      <c r="D10" s="120"/>
      <c r="E10" s="120"/>
      <c r="F10" s="120"/>
      <c r="G10" s="120"/>
      <c r="H10" s="120"/>
      <c r="I10" s="120"/>
      <c r="J10" s="120"/>
      <c r="K10" s="120"/>
    </row>
    <row r="11" spans="1:11" x14ac:dyDescent="0.2">
      <c r="A11" s="120"/>
      <c r="B11" s="120"/>
      <c r="C11" s="120"/>
      <c r="D11" s="120"/>
      <c r="E11" s="120"/>
      <c r="F11" s="120"/>
      <c r="G11" s="120"/>
      <c r="H11" s="120"/>
      <c r="I11" s="120"/>
      <c r="J11" s="120"/>
      <c r="K11" s="120"/>
    </row>
    <row r="12" spans="1:11" x14ac:dyDescent="0.2">
      <c r="A12" s="120"/>
      <c r="B12" s="120"/>
      <c r="C12" s="120"/>
      <c r="D12" s="120"/>
      <c r="E12" s="120"/>
      <c r="F12" s="120"/>
      <c r="G12" s="120"/>
      <c r="H12" s="120"/>
      <c r="I12" s="120"/>
      <c r="J12" s="120"/>
      <c r="K12" s="120"/>
    </row>
    <row r="13" spans="1:11" x14ac:dyDescent="0.2">
      <c r="A13" s="120"/>
      <c r="B13" s="120"/>
      <c r="C13" s="120"/>
      <c r="D13" s="120"/>
      <c r="E13" s="120"/>
      <c r="F13" s="120"/>
      <c r="G13" s="120"/>
      <c r="H13" s="120"/>
      <c r="I13" s="120"/>
      <c r="J13" s="120"/>
      <c r="K13" s="120"/>
    </row>
    <row r="14" spans="1:11" x14ac:dyDescent="0.2">
      <c r="A14" s="120"/>
      <c r="B14" s="120"/>
      <c r="C14" s="120"/>
      <c r="D14" s="120"/>
      <c r="E14" s="120"/>
      <c r="F14" s="120"/>
      <c r="G14" s="120"/>
      <c r="H14" s="120"/>
      <c r="I14" s="120"/>
      <c r="J14" s="120"/>
      <c r="K14" s="120"/>
    </row>
    <row r="15" spans="1:11" x14ac:dyDescent="0.2">
      <c r="A15" s="120"/>
      <c r="B15" s="120"/>
      <c r="C15" s="120"/>
      <c r="D15" s="120"/>
      <c r="E15" s="120"/>
      <c r="F15" s="120"/>
      <c r="G15" s="120"/>
      <c r="H15" s="120"/>
      <c r="I15" s="120"/>
      <c r="J15" s="120"/>
      <c r="K15" s="120"/>
    </row>
    <row r="16" spans="1:11" x14ac:dyDescent="0.2">
      <c r="A16" s="120"/>
      <c r="B16" s="120"/>
      <c r="C16" s="120"/>
      <c r="D16" s="120"/>
      <c r="E16" s="120"/>
      <c r="F16" s="120"/>
      <c r="G16" s="120"/>
      <c r="H16" s="120"/>
      <c r="I16" s="120"/>
      <c r="J16" s="120"/>
      <c r="K16" s="120"/>
    </row>
    <row r="17" spans="1:11" x14ac:dyDescent="0.2">
      <c r="A17" s="120"/>
      <c r="B17" s="120"/>
      <c r="C17" s="120"/>
      <c r="D17" s="120"/>
      <c r="E17" s="120"/>
      <c r="F17" s="120"/>
      <c r="G17" s="120"/>
      <c r="H17" s="120"/>
      <c r="I17" s="120"/>
      <c r="J17" s="120"/>
      <c r="K17" s="120"/>
    </row>
    <row r="18" spans="1:11" ht="15" x14ac:dyDescent="0.25">
      <c r="A18" s="124" t="s">
        <v>86</v>
      </c>
      <c r="B18" s="118" t="s">
        <v>82</v>
      </c>
      <c r="C18" s="120"/>
      <c r="D18" s="120"/>
      <c r="E18" s="120"/>
      <c r="F18" s="120"/>
      <c r="G18" s="120"/>
      <c r="H18" s="120"/>
      <c r="I18" s="120"/>
      <c r="J18" s="120"/>
      <c r="K18" s="120"/>
    </row>
    <row r="19" spans="1:11" ht="15" x14ac:dyDescent="0.25">
      <c r="A19" s="124" t="s">
        <v>79</v>
      </c>
      <c r="B19" s="118" t="s">
        <v>83</v>
      </c>
      <c r="C19" s="120"/>
      <c r="D19" s="120"/>
      <c r="E19" s="120"/>
      <c r="F19" s="120"/>
      <c r="G19" s="120"/>
      <c r="H19" s="120"/>
      <c r="I19" s="120"/>
      <c r="J19" s="120"/>
      <c r="K19" s="120"/>
    </row>
    <row r="20" spans="1:11" ht="15" x14ac:dyDescent="0.25">
      <c r="A20" s="124" t="s">
        <v>80</v>
      </c>
      <c r="B20" s="125" t="s">
        <v>84</v>
      </c>
      <c r="C20" s="125"/>
      <c r="D20" s="125"/>
      <c r="E20" s="125"/>
      <c r="F20" s="125"/>
      <c r="G20" s="125"/>
      <c r="H20" s="125"/>
      <c r="I20" s="125"/>
      <c r="J20" s="125"/>
      <c r="K20" s="125"/>
    </row>
    <row r="21" spans="1:11" ht="15" x14ac:dyDescent="0.25">
      <c r="A21" s="124" t="s">
        <v>81</v>
      </c>
      <c r="B21" s="125"/>
      <c r="C21" s="126" t="s">
        <v>85</v>
      </c>
      <c r="D21" s="125"/>
      <c r="E21" s="125"/>
      <c r="F21" s="125"/>
      <c r="G21" s="125"/>
      <c r="H21" s="125"/>
      <c r="I21" s="125"/>
      <c r="J21" s="125"/>
      <c r="K21" s="125"/>
    </row>
  </sheetData>
  <sheetProtection sheet="1" objects="1" scenarios="1"/>
  <mergeCells count="1">
    <mergeCell ref="A3:F4"/>
  </mergeCells>
  <hyperlinks>
    <hyperlink ref="C21"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1"/>
  <sheetViews>
    <sheetView zoomScale="161" zoomScaleNormal="161" workbookViewId="0">
      <selection activeCell="C14" sqref="C14"/>
    </sheetView>
  </sheetViews>
  <sheetFormatPr defaultRowHeight="12.75" x14ac:dyDescent="0.2"/>
  <cols>
    <col min="1" max="1" width="3" customWidth="1"/>
    <col min="2" max="2" width="25.5703125" customWidth="1"/>
    <col min="3" max="6" width="10.85546875" customWidth="1"/>
    <col min="7" max="7" width="20" bestFit="1" customWidth="1"/>
    <col min="8" max="8" width="27.7109375" bestFit="1" customWidth="1"/>
  </cols>
  <sheetData>
    <row r="1" spans="1:7" x14ac:dyDescent="0.2">
      <c r="B1" s="57" t="s">
        <v>64</v>
      </c>
      <c r="C1" s="58"/>
      <c r="D1" s="65"/>
      <c r="E1" s="65"/>
      <c r="F1" s="65"/>
      <c r="G1" s="65"/>
    </row>
    <row r="2" spans="1:7" x14ac:dyDescent="0.2">
      <c r="B2" s="59" t="s">
        <v>44</v>
      </c>
      <c r="C2" s="60" t="s">
        <v>46</v>
      </c>
      <c r="D2" s="67" t="s">
        <v>48</v>
      </c>
      <c r="E2" s="68" t="s">
        <v>49</v>
      </c>
      <c r="F2" s="68" t="s">
        <v>50</v>
      </c>
      <c r="G2" s="69" t="s">
        <v>1</v>
      </c>
    </row>
    <row r="3" spans="1:7" x14ac:dyDescent="0.2">
      <c r="B3" s="61"/>
      <c r="C3" s="60" t="s">
        <v>68</v>
      </c>
      <c r="D3" s="67"/>
      <c r="E3" s="67"/>
      <c r="F3" s="67"/>
      <c r="G3" s="65"/>
    </row>
    <row r="4" spans="1:7" x14ac:dyDescent="0.2">
      <c r="A4" s="112">
        <v>2</v>
      </c>
      <c r="B4" s="61">
        <v>9</v>
      </c>
      <c r="C4" s="111">
        <v>0.4</v>
      </c>
      <c r="D4" s="71">
        <f>VLOOKUP($A4,$A$31:$H$40,3)</f>
        <v>79.099999999999994</v>
      </c>
      <c r="E4" s="71">
        <f>VLOOKUP(A4,$A$31:$H$40,4)</f>
        <v>10.199999999999999</v>
      </c>
      <c r="F4" s="72">
        <f>VLOOKUP($A4,$A$31:$H$40,5)</f>
        <v>0.6</v>
      </c>
      <c r="G4" s="69">
        <f>VLOOKUP($A4,$A$31:$H$40,6)</f>
        <v>1.5</v>
      </c>
    </row>
    <row r="5" spans="1:7" x14ac:dyDescent="0.2">
      <c r="B5" s="62"/>
      <c r="C5" s="73"/>
      <c r="D5" s="71"/>
      <c r="E5" s="71"/>
      <c r="F5" s="72"/>
      <c r="G5" s="69"/>
    </row>
    <row r="6" spans="1:7" x14ac:dyDescent="0.2">
      <c r="B6" s="62"/>
      <c r="C6" s="73"/>
      <c r="D6" s="71"/>
      <c r="E6" s="71"/>
      <c r="F6" s="72"/>
      <c r="G6" s="69"/>
    </row>
    <row r="7" spans="1:7" x14ac:dyDescent="0.2">
      <c r="B7" s="63" t="s">
        <v>45</v>
      </c>
      <c r="C7" s="73"/>
      <c r="D7" s="71"/>
      <c r="E7" s="71"/>
      <c r="F7" s="72"/>
      <c r="G7" s="69"/>
    </row>
    <row r="8" spans="1:7" x14ac:dyDescent="0.2">
      <c r="B8" s="62"/>
      <c r="C8" s="73"/>
      <c r="D8" s="71"/>
      <c r="E8" s="71"/>
      <c r="F8" s="72"/>
      <c r="G8" s="69"/>
    </row>
    <row r="9" spans="1:7" x14ac:dyDescent="0.2">
      <c r="A9" s="112">
        <v>5</v>
      </c>
      <c r="B9" s="62">
        <v>8</v>
      </c>
      <c r="C9" s="127">
        <v>1</v>
      </c>
      <c r="D9" s="71">
        <f>VLOOKUP($A9,$A$31:$H$40,3)</f>
        <v>49.34</v>
      </c>
      <c r="E9" s="71">
        <f>VLOOKUP(A9,$A$31:$H$40,4)</f>
        <v>25.2</v>
      </c>
      <c r="F9" s="72">
        <f>VLOOKUP($A9,$A$31:$H$40,5)</f>
        <v>0.65</v>
      </c>
      <c r="G9" s="69">
        <f>VLOOKUP($A9,$A$31:$H$40,6)</f>
        <v>3</v>
      </c>
    </row>
    <row r="10" spans="1:7" x14ac:dyDescent="0.2">
      <c r="B10" s="62"/>
      <c r="C10" s="73"/>
      <c r="D10" s="71"/>
      <c r="E10" s="71"/>
      <c r="F10" s="72"/>
      <c r="G10" s="69"/>
    </row>
    <row r="11" spans="1:7" x14ac:dyDescent="0.2">
      <c r="B11" s="62"/>
      <c r="C11" s="73"/>
      <c r="D11" s="71"/>
      <c r="E11" s="71"/>
      <c r="F11" s="72"/>
      <c r="G11" s="69"/>
    </row>
    <row r="12" spans="1:7" x14ac:dyDescent="0.2">
      <c r="B12" s="63" t="s">
        <v>47</v>
      </c>
      <c r="C12" s="73"/>
      <c r="D12" s="71"/>
      <c r="E12" s="71"/>
      <c r="F12" s="72"/>
      <c r="G12" s="69"/>
    </row>
    <row r="13" spans="1:7" x14ac:dyDescent="0.2">
      <c r="B13" s="62"/>
      <c r="C13" s="73"/>
      <c r="D13" s="71"/>
      <c r="E13" s="71"/>
      <c r="F13" s="72"/>
      <c r="G13" s="69"/>
    </row>
    <row r="14" spans="1:7" x14ac:dyDescent="0.2">
      <c r="A14" s="112">
        <v>9</v>
      </c>
      <c r="B14" s="62">
        <v>9</v>
      </c>
      <c r="C14" s="111">
        <v>0.2</v>
      </c>
      <c r="D14" s="71">
        <f>VLOOKUP($A14,$A$31:$H$40,3)</f>
        <v>48</v>
      </c>
      <c r="E14" s="71">
        <f>VLOOKUP(A14,$A$31:$H$40,4)</f>
        <v>24.83</v>
      </c>
      <c r="F14" s="72">
        <f>VLOOKUP($A14,$A$31:$H$40,5)</f>
        <v>0.55000000000000004</v>
      </c>
      <c r="G14" s="69">
        <f>VLOOKUP($A14,$A$31:$H$40,6)</f>
        <v>4</v>
      </c>
    </row>
    <row r="15" spans="1:7" x14ac:dyDescent="0.2">
      <c r="B15" s="62"/>
      <c r="C15" s="73"/>
      <c r="D15" s="71"/>
      <c r="E15" s="71"/>
      <c r="F15" s="72"/>
      <c r="G15" s="69"/>
    </row>
    <row r="16" spans="1:7" ht="13.5" thickBot="1" x14ac:dyDescent="0.25">
      <c r="B16" s="64"/>
      <c r="C16" s="74"/>
      <c r="D16" s="71"/>
      <c r="E16" s="71"/>
      <c r="F16" s="72"/>
      <c r="G16" s="69"/>
    </row>
    <row r="17" spans="1:8" ht="13.5" thickBot="1" x14ac:dyDescent="0.25">
      <c r="B17" s="66" t="s">
        <v>51</v>
      </c>
      <c r="C17" s="71">
        <f>SUM(C4:C14)</f>
        <v>1.5999999999999999</v>
      </c>
      <c r="D17" s="71">
        <f>(C4*D4+C9*D9+C14*D14)/C17</f>
        <v>56.612500000000011</v>
      </c>
      <c r="E17" s="71">
        <f>(C4*E4+C9*E9+C14*E14)/C17</f>
        <v>21.403750000000002</v>
      </c>
      <c r="F17" s="72">
        <f>(C4*F4+C9*F9+C14*F14)/C17</f>
        <v>0.625</v>
      </c>
      <c r="G17" s="75">
        <f>(C4*G4+C9*G9+C14*G14)/C17</f>
        <v>2.7500000000000004</v>
      </c>
    </row>
    <row r="18" spans="1:8" x14ac:dyDescent="0.2">
      <c r="B18" s="43" t="s">
        <v>63</v>
      </c>
      <c r="C18" s="44"/>
      <c r="D18" s="45"/>
      <c r="E18" s="46" t="s">
        <v>55</v>
      </c>
      <c r="F18" s="45"/>
      <c r="G18" s="47"/>
    </row>
    <row r="19" spans="1:8" x14ac:dyDescent="0.2">
      <c r="B19" s="48" t="s">
        <v>52</v>
      </c>
      <c r="C19" s="76">
        <f>D17</f>
        <v>56.612500000000011</v>
      </c>
      <c r="D19" s="50"/>
      <c r="E19" s="50" t="str">
        <f>IF(C19&lt;50,B55,(IF(D17&gt;60,B56,B57)))</f>
        <v>OK</v>
      </c>
      <c r="F19" s="50"/>
      <c r="G19" s="51"/>
    </row>
    <row r="20" spans="1:8" x14ac:dyDescent="0.2">
      <c r="B20" s="48" t="s">
        <v>56</v>
      </c>
      <c r="C20" s="76">
        <f>IF(D17&lt;50,(55*C17-D17*C17)/55,0)/8.3</f>
        <v>0</v>
      </c>
      <c r="D20" s="50" t="s">
        <v>67</v>
      </c>
      <c r="E20" s="50"/>
      <c r="F20" s="50"/>
      <c r="G20" s="51"/>
    </row>
    <row r="21" spans="1:8" x14ac:dyDescent="0.2">
      <c r="B21" s="48" t="s">
        <v>53</v>
      </c>
      <c r="C21" s="76">
        <f>E17/F17</f>
        <v>34.246000000000002</v>
      </c>
      <c r="D21" s="50"/>
      <c r="E21" s="50" t="str">
        <f>IF(C21&lt;25,B58,(IF(C21&gt;35,B59,B57)))</f>
        <v>OK</v>
      </c>
      <c r="F21" s="50"/>
      <c r="G21" s="51"/>
    </row>
    <row r="22" spans="1:8" x14ac:dyDescent="0.2">
      <c r="B22" s="48" t="s">
        <v>69</v>
      </c>
      <c r="C22" s="88">
        <f>IF(C21&gt;35,(C17*(C21-30)/(30-1/46)),0)</f>
        <v>0</v>
      </c>
      <c r="D22" s="50" t="s">
        <v>68</v>
      </c>
      <c r="E22" s="50"/>
      <c r="F22" s="50"/>
      <c r="G22" s="51"/>
    </row>
    <row r="23" spans="1:8" x14ac:dyDescent="0.2">
      <c r="B23" s="48" t="s">
        <v>54</v>
      </c>
      <c r="C23" s="76">
        <f>G17</f>
        <v>2.7500000000000004</v>
      </c>
      <c r="D23" s="50"/>
      <c r="E23" s="50" t="str">
        <f>IF(C23&lt;1.8,B60,(IF(G17&gt;3.2,B61,B57)))</f>
        <v>OK</v>
      </c>
      <c r="F23" s="50"/>
      <c r="G23" s="51"/>
    </row>
    <row r="24" spans="1:8" x14ac:dyDescent="0.2">
      <c r="B24" s="52" t="s">
        <v>65</v>
      </c>
      <c r="C24" s="49"/>
      <c r="D24" s="50"/>
      <c r="E24" s="50"/>
      <c r="F24" s="50"/>
      <c r="G24" s="51"/>
    </row>
    <row r="25" spans="1:8" x14ac:dyDescent="0.2">
      <c r="B25" s="53" t="str">
        <f>VLOOKUP($A4,$A$31:$H$40,2)</f>
        <v>Food Residuals</v>
      </c>
      <c r="C25" s="50" t="str">
        <f>VLOOKUP($A4,$A$31:$H$40,8)</f>
        <v>Odor</v>
      </c>
      <c r="D25" s="50"/>
      <c r="E25" s="50" t="str">
        <f>VLOOKUP($A4,$A$31:$H$40,7)</f>
        <v>Mix with dry matter</v>
      </c>
      <c r="F25" s="50"/>
      <c r="G25" s="51"/>
    </row>
    <row r="26" spans="1:8" x14ac:dyDescent="0.2">
      <c r="B26" s="53" t="str">
        <f>VLOOKUP($A9,$A$31:$H$40,2)</f>
        <v>Leaves/Fall bed cleanings</v>
      </c>
      <c r="C26" s="50" t="str">
        <f>VLOOKUP($A9,$A$31:$H$40,8)</f>
        <v>Matting/Diseased plant material</v>
      </c>
      <c r="D26" s="50"/>
      <c r="E26" s="50" t="str">
        <f>VLOOKUP($A9,$A$31:$H$40,7)</f>
        <v xml:space="preserve"> </v>
      </c>
      <c r="F26" s="50"/>
      <c r="G26" s="51"/>
    </row>
    <row r="27" spans="1:8" ht="13.5" thickBot="1" x14ac:dyDescent="0.25">
      <c r="B27" s="54" t="str">
        <f>VLOOKUP($A14,$A$31:$H$40,2)</f>
        <v>Wood chips</v>
      </c>
      <c r="C27" s="55" t="str">
        <f>VLOOKUP($A14,$A$31:$H$40,8)</f>
        <v>Coars material</v>
      </c>
      <c r="D27" s="55"/>
      <c r="E27" s="55" t="str">
        <f>VLOOKUP($A14,$A$31:$H$40,7)</f>
        <v>Grind</v>
      </c>
      <c r="F27" s="55"/>
      <c r="G27" s="56"/>
    </row>
    <row r="28" spans="1:8" x14ac:dyDescent="0.2">
      <c r="F28" s="41"/>
    </row>
    <row r="29" spans="1:8" ht="13.5" thickBot="1" x14ac:dyDescent="0.25"/>
    <row r="30" spans="1:8" s="1" customFormat="1" ht="66.75" customHeight="1" thickBot="1" x14ac:dyDescent="0.25">
      <c r="B30" s="4" t="s">
        <v>0</v>
      </c>
      <c r="C30" s="5" t="s">
        <v>15</v>
      </c>
      <c r="D30" s="5" t="s">
        <v>16</v>
      </c>
      <c r="E30" s="5" t="s">
        <v>17</v>
      </c>
      <c r="F30" s="5" t="s">
        <v>1</v>
      </c>
      <c r="G30" s="14" t="s">
        <v>24</v>
      </c>
      <c r="H30" s="40" t="s">
        <v>19</v>
      </c>
    </row>
    <row r="31" spans="1:8" x14ac:dyDescent="0.2">
      <c r="A31">
        <v>1</v>
      </c>
      <c r="B31" s="10" t="s">
        <v>5</v>
      </c>
      <c r="C31" s="89">
        <v>15</v>
      </c>
      <c r="D31" s="90">
        <v>43.8</v>
      </c>
      <c r="E31" s="92">
        <v>0.13</v>
      </c>
      <c r="F31" s="100">
        <v>3</v>
      </c>
      <c r="G31" s="15" t="s">
        <v>22</v>
      </c>
      <c r="H31" s="17" t="s">
        <v>21</v>
      </c>
    </row>
    <row r="32" spans="1:8" x14ac:dyDescent="0.2">
      <c r="A32">
        <v>2</v>
      </c>
      <c r="B32" s="7" t="s">
        <v>3</v>
      </c>
      <c r="C32" s="13">
        <v>79.099999999999994</v>
      </c>
      <c r="D32" s="13">
        <v>10.199999999999999</v>
      </c>
      <c r="E32" s="93">
        <v>0.6</v>
      </c>
      <c r="F32" s="101">
        <v>1.5</v>
      </c>
      <c r="G32" s="16" t="s">
        <v>25</v>
      </c>
      <c r="H32" s="8" t="s">
        <v>20</v>
      </c>
    </row>
    <row r="33" spans="1:8" x14ac:dyDescent="0.2">
      <c r="A33">
        <v>3</v>
      </c>
      <c r="B33" s="7" t="s">
        <v>7</v>
      </c>
      <c r="C33" s="13">
        <v>60.6</v>
      </c>
      <c r="D33" s="13">
        <v>16.899999999999999</v>
      </c>
      <c r="E33" s="93">
        <v>1.6</v>
      </c>
      <c r="F33" s="101">
        <v>1</v>
      </c>
      <c r="G33" s="16" t="s">
        <v>25</v>
      </c>
      <c r="H33" s="8" t="s">
        <v>20</v>
      </c>
    </row>
    <row r="34" spans="1:8" x14ac:dyDescent="0.2">
      <c r="A34">
        <v>4</v>
      </c>
      <c r="B34" s="7" t="s">
        <v>4</v>
      </c>
      <c r="C34" s="12">
        <v>69</v>
      </c>
      <c r="D34" s="12">
        <v>20.5</v>
      </c>
      <c r="E34" s="94">
        <v>0.56999999999999995</v>
      </c>
      <c r="F34" s="101">
        <v>3</v>
      </c>
      <c r="G34" s="16" t="s">
        <v>66</v>
      </c>
      <c r="H34" s="8" t="s">
        <v>66</v>
      </c>
    </row>
    <row r="35" spans="1:8" x14ac:dyDescent="0.2">
      <c r="A35">
        <v>5</v>
      </c>
      <c r="B35" s="7" t="s">
        <v>34</v>
      </c>
      <c r="C35" s="77">
        <v>49.34</v>
      </c>
      <c r="D35" s="77">
        <v>25.2</v>
      </c>
      <c r="E35" s="95">
        <v>0.65</v>
      </c>
      <c r="F35" s="102">
        <v>3</v>
      </c>
      <c r="G35" s="16" t="s">
        <v>66</v>
      </c>
      <c r="H35" s="8" t="s">
        <v>36</v>
      </c>
    </row>
    <row r="36" spans="1:8" x14ac:dyDescent="0.2">
      <c r="A36">
        <v>6</v>
      </c>
      <c r="B36" s="26" t="s">
        <v>32</v>
      </c>
      <c r="C36" s="79">
        <v>23</v>
      </c>
      <c r="D36" s="79">
        <v>37</v>
      </c>
      <c r="E36" s="96">
        <v>2.2999999999999998</v>
      </c>
      <c r="F36" s="103">
        <v>3</v>
      </c>
      <c r="G36" s="16" t="s">
        <v>33</v>
      </c>
      <c r="H36" s="30" t="s">
        <v>42</v>
      </c>
    </row>
    <row r="37" spans="1:8" x14ac:dyDescent="0.2">
      <c r="A37">
        <v>7</v>
      </c>
      <c r="B37" s="7" t="s">
        <v>18</v>
      </c>
      <c r="C37" s="77">
        <v>5.5</v>
      </c>
      <c r="D37" s="77">
        <v>59</v>
      </c>
      <c r="E37" s="95">
        <v>0.09</v>
      </c>
      <c r="F37" s="102">
        <v>3</v>
      </c>
      <c r="G37" s="16" t="s">
        <v>22</v>
      </c>
      <c r="H37" s="8" t="s">
        <v>21</v>
      </c>
    </row>
    <row r="38" spans="1:8" x14ac:dyDescent="0.2">
      <c r="A38">
        <v>8</v>
      </c>
      <c r="B38" s="24" t="s">
        <v>35</v>
      </c>
      <c r="C38" s="81">
        <v>15</v>
      </c>
      <c r="D38" s="81">
        <v>45</v>
      </c>
      <c r="E38" s="97">
        <v>0.85</v>
      </c>
      <c r="F38" s="83">
        <v>3</v>
      </c>
      <c r="G38" s="29" t="s">
        <v>37</v>
      </c>
      <c r="H38" s="21" t="s">
        <v>38</v>
      </c>
    </row>
    <row r="39" spans="1:8" x14ac:dyDescent="0.2">
      <c r="A39">
        <v>9</v>
      </c>
      <c r="B39" s="7" t="s">
        <v>71</v>
      </c>
      <c r="C39" s="83">
        <v>48</v>
      </c>
      <c r="D39" s="77">
        <v>24.83</v>
      </c>
      <c r="E39" s="98">
        <v>0.55000000000000004</v>
      </c>
      <c r="F39" s="102">
        <v>4</v>
      </c>
      <c r="G39" s="6" t="s">
        <v>23</v>
      </c>
      <c r="H39" s="21" t="s">
        <v>72</v>
      </c>
    </row>
    <row r="40" spans="1:8" ht="13.5" thickBot="1" x14ac:dyDescent="0.25">
      <c r="A40">
        <v>10</v>
      </c>
      <c r="B40" s="27" t="s">
        <v>73</v>
      </c>
      <c r="C40" s="85">
        <v>0</v>
      </c>
      <c r="D40" s="91">
        <v>0</v>
      </c>
      <c r="E40" s="99">
        <v>0</v>
      </c>
      <c r="F40" s="104">
        <v>0</v>
      </c>
      <c r="G40" s="22" t="s">
        <v>66</v>
      </c>
      <c r="H40" s="9" t="s">
        <v>66</v>
      </c>
    </row>
    <row r="41" spans="1:8" x14ac:dyDescent="0.2">
      <c r="B41" s="20"/>
      <c r="C41" s="2"/>
      <c r="D41" s="2"/>
      <c r="E41" s="2"/>
      <c r="G41" s="2"/>
    </row>
    <row r="42" spans="1:8" x14ac:dyDescent="0.2">
      <c r="B42" s="3" t="s">
        <v>8</v>
      </c>
    </row>
    <row r="43" spans="1:8" ht="15.75" x14ac:dyDescent="0.3">
      <c r="B43" s="115" t="s">
        <v>12</v>
      </c>
      <c r="C43" s="115"/>
      <c r="D43" s="115"/>
      <c r="E43" s="115"/>
      <c r="F43" s="115"/>
      <c r="G43" s="114" t="s">
        <v>9</v>
      </c>
    </row>
    <row r="44" spans="1:8" ht="15.75" x14ac:dyDescent="0.3">
      <c r="B44" s="116" t="s">
        <v>13</v>
      </c>
      <c r="C44" s="116"/>
      <c r="D44" s="116"/>
      <c r="E44" s="116"/>
      <c r="F44" s="116"/>
      <c r="G44" s="114"/>
    </row>
    <row r="45" spans="1:8" x14ac:dyDescent="0.2">
      <c r="B45" s="2"/>
      <c r="C45" s="2"/>
      <c r="D45" s="2"/>
      <c r="E45" s="2"/>
      <c r="F45" s="2"/>
    </row>
    <row r="46" spans="1:8" x14ac:dyDescent="0.2">
      <c r="B46" s="3" t="s">
        <v>10</v>
      </c>
    </row>
    <row r="47" spans="1:8" ht="15.75" x14ac:dyDescent="0.3">
      <c r="B47" s="115" t="s">
        <v>43</v>
      </c>
      <c r="C47" s="115"/>
      <c r="D47" s="115"/>
      <c r="E47" s="115"/>
      <c r="F47" s="115"/>
      <c r="G47" s="114" t="s">
        <v>14</v>
      </c>
    </row>
    <row r="48" spans="1:8" ht="15.75" x14ac:dyDescent="0.3">
      <c r="B48" s="116" t="s">
        <v>11</v>
      </c>
      <c r="C48" s="116"/>
      <c r="D48" s="116"/>
      <c r="E48" s="116"/>
      <c r="F48" s="116"/>
      <c r="G48" s="114"/>
    </row>
    <row r="49" spans="2:6" ht="13.5" thickBot="1" x14ac:dyDescent="0.25"/>
    <row r="50" spans="2:6" x14ac:dyDescent="0.2">
      <c r="B50" s="31" t="s">
        <v>1</v>
      </c>
      <c r="C50" s="32">
        <v>1</v>
      </c>
      <c r="D50" s="32">
        <v>2</v>
      </c>
      <c r="E50" s="32">
        <v>3</v>
      </c>
      <c r="F50" s="33">
        <v>4</v>
      </c>
    </row>
    <row r="51" spans="2:6" ht="26.25" thickBot="1" x14ac:dyDescent="0.25">
      <c r="B51" s="34"/>
      <c r="C51" s="35" t="s">
        <v>27</v>
      </c>
      <c r="D51" s="36" t="s">
        <v>29</v>
      </c>
      <c r="E51" s="36" t="s">
        <v>31</v>
      </c>
      <c r="F51" s="37" t="s">
        <v>26</v>
      </c>
    </row>
    <row r="52" spans="2:6" ht="13.5" thickBot="1" x14ac:dyDescent="0.25">
      <c r="B52" s="3"/>
      <c r="C52" s="38" t="s">
        <v>28</v>
      </c>
      <c r="D52" s="3"/>
      <c r="E52" s="3"/>
      <c r="F52" s="3"/>
    </row>
    <row r="54" spans="2:6" x14ac:dyDescent="0.2">
      <c r="B54" s="1" t="s">
        <v>76</v>
      </c>
    </row>
    <row r="55" spans="2:6" x14ac:dyDescent="0.2">
      <c r="B55" t="s">
        <v>57</v>
      </c>
    </row>
    <row r="56" spans="2:6" x14ac:dyDescent="0.2">
      <c r="B56" t="s">
        <v>58</v>
      </c>
    </row>
    <row r="57" spans="2:6" x14ac:dyDescent="0.2">
      <c r="B57" s="42" t="s">
        <v>59</v>
      </c>
    </row>
    <row r="58" spans="2:6" x14ac:dyDescent="0.2">
      <c r="B58" t="s">
        <v>62</v>
      </c>
    </row>
    <row r="59" spans="2:6" x14ac:dyDescent="0.2">
      <c r="B59" t="s">
        <v>70</v>
      </c>
    </row>
    <row r="60" spans="2:6" x14ac:dyDescent="0.2">
      <c r="B60" t="s">
        <v>61</v>
      </c>
    </row>
    <row r="61" spans="2:6" x14ac:dyDescent="0.2">
      <c r="B61" t="s">
        <v>60</v>
      </c>
    </row>
  </sheetData>
  <sheetProtection sheet="1" objects="1" scenarios="1"/>
  <mergeCells count="6">
    <mergeCell ref="G43:G44"/>
    <mergeCell ref="B47:F47"/>
    <mergeCell ref="B48:F48"/>
    <mergeCell ref="G47:G48"/>
    <mergeCell ref="B43:F43"/>
    <mergeCell ref="B44:F44"/>
  </mergeCells>
  <phoneticPr fontId="2" type="noConversion"/>
  <dataValidations count="1">
    <dataValidation type="decimal" allowBlank="1" showInputMessage="1" showErrorMessage="1" sqref="C4 C9 C14">
      <formula1>0</formula1>
      <formula2>50000</formula2>
    </dataValidation>
  </dataValidations>
  <printOptions horizontalCentered="1"/>
  <pageMargins left="0.5" right="1" top="0.5" bottom="0.5" header="0.25" footer="0.25"/>
  <pageSetup scale="120" orientation="landscape" horizontalDpi="300" verticalDpi="300" r:id="rId1"/>
  <headerFooter alignWithMargins="0">
    <oddFooter>&amp;L&amp;8file:&amp;F&amp;R&amp;8 5/2003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List Box 1">
              <controlPr defaultSize="0" autoLine="0" autoPict="0">
                <anchor moveWithCells="1">
                  <from>
                    <xdr:col>1</xdr:col>
                    <xdr:colOff>0</xdr:colOff>
                    <xdr:row>2</xdr:row>
                    <xdr:rowOff>38100</xdr:rowOff>
                  </from>
                  <to>
                    <xdr:col>2</xdr:col>
                    <xdr:colOff>0</xdr:colOff>
                    <xdr:row>5</xdr:row>
                    <xdr:rowOff>85725</xdr:rowOff>
                  </to>
                </anchor>
              </controlPr>
            </control>
          </mc:Choice>
        </mc:AlternateContent>
        <mc:AlternateContent xmlns:mc="http://schemas.openxmlformats.org/markup-compatibility/2006">
          <mc:Choice Requires="x14">
            <control shapeId="1026" r:id="rId5" name="List Box 2">
              <controlPr defaultSize="0" autoLine="0" autoPict="0">
                <anchor moveWithCells="1">
                  <from>
                    <xdr:col>1</xdr:col>
                    <xdr:colOff>0</xdr:colOff>
                    <xdr:row>7</xdr:row>
                    <xdr:rowOff>38100</xdr:rowOff>
                  </from>
                  <to>
                    <xdr:col>2</xdr:col>
                    <xdr:colOff>0</xdr:colOff>
                    <xdr:row>10</xdr:row>
                    <xdr:rowOff>85725</xdr:rowOff>
                  </to>
                </anchor>
              </controlPr>
            </control>
          </mc:Choice>
        </mc:AlternateContent>
        <mc:AlternateContent xmlns:mc="http://schemas.openxmlformats.org/markup-compatibility/2006">
          <mc:Choice Requires="x14">
            <control shapeId="1027" r:id="rId6" name="List Box 3">
              <controlPr defaultSize="0" autoLine="0" autoPict="0">
                <anchor moveWithCells="1">
                  <from>
                    <xdr:col>1</xdr:col>
                    <xdr:colOff>0</xdr:colOff>
                    <xdr:row>12</xdr:row>
                    <xdr:rowOff>38100</xdr:rowOff>
                  </from>
                  <to>
                    <xdr:col>2</xdr:col>
                    <xdr:colOff>0</xdr:colOff>
                    <xdr:row>15</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3"/>
  <sheetViews>
    <sheetView zoomScale="115" zoomScaleNormal="115" workbookViewId="0">
      <selection activeCell="C2" sqref="C2"/>
    </sheetView>
  </sheetViews>
  <sheetFormatPr defaultRowHeight="12.75" x14ac:dyDescent="0.2"/>
  <cols>
    <col min="1" max="1" width="3" customWidth="1"/>
    <col min="2" max="2" width="25.5703125" customWidth="1"/>
    <col min="3" max="6" width="10.85546875" customWidth="1"/>
    <col min="7" max="7" width="20" bestFit="1" customWidth="1"/>
    <col min="8" max="8" width="27.7109375" bestFit="1" customWidth="1"/>
  </cols>
  <sheetData>
    <row r="1" spans="1:7" x14ac:dyDescent="0.2">
      <c r="A1" s="2"/>
      <c r="B1" s="57" t="s">
        <v>64</v>
      </c>
      <c r="C1" s="58"/>
      <c r="D1" s="65"/>
      <c r="E1" s="65"/>
      <c r="F1" s="65"/>
      <c r="G1" s="65"/>
    </row>
    <row r="2" spans="1:7" x14ac:dyDescent="0.2">
      <c r="A2" s="2"/>
      <c r="B2" s="59" t="s">
        <v>44</v>
      </c>
      <c r="C2" s="60" t="s">
        <v>46</v>
      </c>
      <c r="D2" s="67" t="s">
        <v>48</v>
      </c>
      <c r="E2" s="68" t="s">
        <v>49</v>
      </c>
      <c r="F2" s="68" t="s">
        <v>50</v>
      </c>
      <c r="G2" s="69" t="s">
        <v>1</v>
      </c>
    </row>
    <row r="3" spans="1:7" x14ac:dyDescent="0.2">
      <c r="A3" s="2"/>
      <c r="B3" s="61"/>
      <c r="C3" s="60" t="s">
        <v>68</v>
      </c>
      <c r="D3" s="67"/>
      <c r="E3" s="67"/>
      <c r="F3" s="67"/>
      <c r="G3" s="65"/>
    </row>
    <row r="4" spans="1:7" x14ac:dyDescent="0.2">
      <c r="A4" s="113">
        <v>2</v>
      </c>
      <c r="B4" s="61">
        <v>9</v>
      </c>
      <c r="C4" s="111">
        <v>0.4</v>
      </c>
      <c r="D4" s="105">
        <f>VLOOKUP($A4,$A$43:$H$52,3)</f>
        <v>79.099999999999994</v>
      </c>
      <c r="E4" s="105">
        <f>VLOOKUP(A4,$A$43:$H$52,4)</f>
        <v>10.199999999999999</v>
      </c>
      <c r="F4" s="106">
        <f>VLOOKUP($A4,$A$43:$H$52,5)</f>
        <v>0.6</v>
      </c>
      <c r="G4" s="69">
        <f>VLOOKUP($A4,$A$43:$H$52,6)</f>
        <v>1.5</v>
      </c>
    </row>
    <row r="5" spans="1:7" x14ac:dyDescent="0.2">
      <c r="A5" s="2"/>
      <c r="B5" s="61"/>
      <c r="C5" s="107"/>
      <c r="D5" s="105"/>
      <c r="E5" s="105"/>
      <c r="F5" s="106"/>
      <c r="G5" s="69"/>
    </row>
    <row r="6" spans="1:7" x14ac:dyDescent="0.2">
      <c r="A6" s="2"/>
      <c r="B6" s="61"/>
      <c r="C6" s="107"/>
      <c r="D6" s="105"/>
      <c r="E6" s="105"/>
      <c r="F6" s="106"/>
      <c r="G6" s="69"/>
    </row>
    <row r="7" spans="1:7" x14ac:dyDescent="0.2">
      <c r="A7" s="2"/>
      <c r="B7" s="59" t="s">
        <v>45</v>
      </c>
      <c r="C7" s="107"/>
      <c r="D7" s="105"/>
      <c r="E7" s="105"/>
      <c r="F7" s="106"/>
      <c r="G7" s="69"/>
    </row>
    <row r="8" spans="1:7" x14ac:dyDescent="0.2">
      <c r="A8" s="2"/>
      <c r="B8" s="61"/>
      <c r="C8" s="107"/>
      <c r="D8" s="105"/>
      <c r="E8" s="105"/>
      <c r="F8" s="106"/>
      <c r="G8" s="69"/>
    </row>
    <row r="9" spans="1:7" x14ac:dyDescent="0.2">
      <c r="A9" s="113">
        <v>5</v>
      </c>
      <c r="B9" s="61">
        <v>8</v>
      </c>
      <c r="C9" s="111">
        <v>1</v>
      </c>
      <c r="D9" s="105">
        <f>VLOOKUP($A9,$A$43:$H$52,3)</f>
        <v>49.34</v>
      </c>
      <c r="E9" s="105">
        <f>VLOOKUP(A9,$A$43:$H$52,4)</f>
        <v>25.2</v>
      </c>
      <c r="F9" s="106">
        <f>VLOOKUP($A9,$A$43:$H$52,5)</f>
        <v>0.65</v>
      </c>
      <c r="G9" s="69">
        <f>VLOOKUP($A9,$A$43:$H$52,6)</f>
        <v>3</v>
      </c>
    </row>
    <row r="10" spans="1:7" x14ac:dyDescent="0.2">
      <c r="A10" s="2"/>
      <c r="B10" s="61"/>
      <c r="C10" s="107"/>
      <c r="D10" s="105"/>
      <c r="E10" s="105"/>
      <c r="F10" s="106"/>
      <c r="G10" s="69"/>
    </row>
    <row r="11" spans="1:7" x14ac:dyDescent="0.2">
      <c r="A11" s="2"/>
      <c r="B11" s="61"/>
      <c r="C11" s="107"/>
      <c r="D11" s="105"/>
      <c r="E11" s="105"/>
      <c r="F11" s="106"/>
      <c r="G11" s="69"/>
    </row>
    <row r="12" spans="1:7" x14ac:dyDescent="0.2">
      <c r="A12" s="2"/>
      <c r="B12" s="59" t="s">
        <v>47</v>
      </c>
      <c r="C12" s="107"/>
      <c r="D12" s="105"/>
      <c r="E12" s="105"/>
      <c r="F12" s="106"/>
      <c r="G12" s="69"/>
    </row>
    <row r="13" spans="1:7" x14ac:dyDescent="0.2">
      <c r="A13" s="2"/>
      <c r="B13" s="61"/>
      <c r="C13" s="107"/>
      <c r="D13" s="105"/>
      <c r="E13" s="105"/>
      <c r="F13" s="106"/>
      <c r="G13" s="69"/>
    </row>
    <row r="14" spans="1:7" x14ac:dyDescent="0.2">
      <c r="A14" s="113">
        <v>6</v>
      </c>
      <c r="B14" s="61">
        <v>9</v>
      </c>
      <c r="C14" s="111">
        <v>0</v>
      </c>
      <c r="D14" s="105">
        <f>VLOOKUP($A14,$A$43:$H$52,3)</f>
        <v>23</v>
      </c>
      <c r="E14" s="105">
        <f>VLOOKUP(A14,$A$43:$H$52,4)</f>
        <v>37</v>
      </c>
      <c r="F14" s="106">
        <f>VLOOKUP($A14,$A$43:$H$52,5)</f>
        <v>2.2999999999999998</v>
      </c>
      <c r="G14" s="69">
        <f>VLOOKUP($A14,$A$43:$H$52,6)</f>
        <v>3</v>
      </c>
    </row>
    <row r="15" spans="1:7" x14ac:dyDescent="0.2">
      <c r="A15" s="2"/>
      <c r="B15" s="61"/>
      <c r="C15" s="107"/>
      <c r="D15" s="105"/>
      <c r="E15" s="105"/>
      <c r="F15" s="106"/>
      <c r="G15" s="69"/>
    </row>
    <row r="16" spans="1:7" x14ac:dyDescent="0.2">
      <c r="A16" s="2"/>
      <c r="B16" s="61"/>
      <c r="C16" s="107"/>
      <c r="D16" s="105"/>
      <c r="E16" s="105"/>
      <c r="F16" s="106"/>
      <c r="G16" s="69"/>
    </row>
    <row r="17" spans="1:7" x14ac:dyDescent="0.2">
      <c r="A17" s="2"/>
      <c r="B17" s="59" t="s">
        <v>74</v>
      </c>
      <c r="C17" s="70"/>
      <c r="D17" s="105"/>
      <c r="E17" s="105"/>
      <c r="F17" s="106"/>
      <c r="G17" s="69"/>
    </row>
    <row r="18" spans="1:7" x14ac:dyDescent="0.2">
      <c r="A18" s="2"/>
      <c r="B18" s="61"/>
      <c r="C18" s="70"/>
      <c r="D18" s="105"/>
      <c r="E18" s="105"/>
      <c r="F18" s="106"/>
      <c r="G18" s="69"/>
    </row>
    <row r="19" spans="1:7" x14ac:dyDescent="0.2">
      <c r="A19" s="113">
        <v>7</v>
      </c>
      <c r="B19" s="61"/>
      <c r="C19" s="111">
        <v>0</v>
      </c>
      <c r="D19" s="105">
        <f>VLOOKUP($A19,$A$43:$H$52,3)</f>
        <v>5.5</v>
      </c>
      <c r="E19" s="105">
        <f>VLOOKUP(A19,$A$43:$H$52,4)</f>
        <v>59</v>
      </c>
      <c r="F19" s="106">
        <f>VLOOKUP($A19,$A$43:$H$52,5)</f>
        <v>0.09</v>
      </c>
      <c r="G19" s="69">
        <f>VLOOKUP($A19,$A$43:$H$52,6)</f>
        <v>3</v>
      </c>
    </row>
    <row r="20" spans="1:7" x14ac:dyDescent="0.2">
      <c r="A20" s="2"/>
      <c r="B20" s="61"/>
      <c r="C20" s="107"/>
      <c r="D20" s="105"/>
      <c r="E20" s="105"/>
      <c r="F20" s="106"/>
      <c r="G20" s="69"/>
    </row>
    <row r="21" spans="1:7" x14ac:dyDescent="0.2">
      <c r="A21" s="2"/>
      <c r="B21" s="61"/>
      <c r="C21" s="107"/>
      <c r="D21" s="105"/>
      <c r="E21" s="105"/>
      <c r="F21" s="106"/>
      <c r="G21" s="69"/>
    </row>
    <row r="22" spans="1:7" x14ac:dyDescent="0.2">
      <c r="A22" s="2"/>
      <c r="B22" s="59" t="s">
        <v>75</v>
      </c>
      <c r="C22" s="70"/>
      <c r="D22" s="105"/>
      <c r="E22" s="105"/>
      <c r="F22" s="106"/>
      <c r="G22" s="69"/>
    </row>
    <row r="23" spans="1:7" x14ac:dyDescent="0.2">
      <c r="A23" s="2"/>
      <c r="B23" s="61"/>
      <c r="C23" s="70"/>
      <c r="D23" s="105"/>
      <c r="E23" s="105"/>
      <c r="F23" s="106"/>
      <c r="G23" s="69"/>
    </row>
    <row r="24" spans="1:7" x14ac:dyDescent="0.2">
      <c r="A24" s="113">
        <v>9</v>
      </c>
      <c r="B24" s="61"/>
      <c r="C24" s="111">
        <v>0.2</v>
      </c>
      <c r="D24" s="105">
        <f>VLOOKUP($A24,$A$43:$H$52,3)</f>
        <v>48</v>
      </c>
      <c r="E24" s="105">
        <f>VLOOKUP(A24,$A$43:$H$52,4)</f>
        <v>24.83</v>
      </c>
      <c r="F24" s="106">
        <f>VLOOKUP($A24,$A$43:$H$52,5)</f>
        <v>0.55000000000000004</v>
      </c>
      <c r="G24" s="69">
        <f>VLOOKUP($A24,$A$43:$H$52,6)</f>
        <v>4</v>
      </c>
    </row>
    <row r="25" spans="1:7" x14ac:dyDescent="0.2">
      <c r="A25" s="2"/>
      <c r="B25" s="61"/>
      <c r="C25" s="107"/>
      <c r="D25" s="105"/>
      <c r="E25" s="105"/>
      <c r="F25" s="106"/>
      <c r="G25" s="69"/>
    </row>
    <row r="26" spans="1:7" ht="13.5" thickBot="1" x14ac:dyDescent="0.25">
      <c r="A26" s="2"/>
      <c r="B26" s="108"/>
      <c r="C26" s="109"/>
      <c r="D26" s="105"/>
      <c r="E26" s="105"/>
      <c r="F26" s="106"/>
      <c r="G26" s="69"/>
    </row>
    <row r="27" spans="1:7" ht="13.5" thickBot="1" x14ac:dyDescent="0.25">
      <c r="B27" s="110" t="s">
        <v>51</v>
      </c>
      <c r="C27" s="105">
        <f>SUM(C4:C24)</f>
        <v>1.5999999999999999</v>
      </c>
      <c r="D27" s="105">
        <f>(C4*D4+C9*D9+C14*D14+C19*D19+C24*D24)/C27</f>
        <v>56.612500000000011</v>
      </c>
      <c r="E27" s="105">
        <f>(C4*E4+C9*E9+C14*E14+C19*E19+C24*E24)/C27</f>
        <v>21.403750000000002</v>
      </c>
      <c r="F27" s="106">
        <f>(C4*F4+C9*F9+C14*F14+C19*F19+C24*F24)/C27</f>
        <v>0.625</v>
      </c>
      <c r="G27" s="75">
        <f>(C4*G4+C9*G9+C14*G14+C19*G19+C24*G24)/C27</f>
        <v>2.7500000000000004</v>
      </c>
    </row>
    <row r="28" spans="1:7" x14ac:dyDescent="0.2">
      <c r="B28" s="43" t="s">
        <v>63</v>
      </c>
      <c r="C28" s="44"/>
      <c r="D28" s="45"/>
      <c r="E28" s="46" t="s">
        <v>55</v>
      </c>
      <c r="F28" s="45"/>
      <c r="G28" s="47"/>
    </row>
    <row r="29" spans="1:7" x14ac:dyDescent="0.2">
      <c r="B29" s="48" t="s">
        <v>52</v>
      </c>
      <c r="C29" s="76">
        <f>D27</f>
        <v>56.612500000000011</v>
      </c>
      <c r="D29" s="50"/>
      <c r="E29" s="50" t="str">
        <f>IF(C29&lt;50,B67,(IF(D27&gt;60,B68,B69)))</f>
        <v>OK</v>
      </c>
      <c r="F29" s="50"/>
      <c r="G29" s="51"/>
    </row>
    <row r="30" spans="1:7" x14ac:dyDescent="0.2">
      <c r="B30" s="48" t="s">
        <v>56</v>
      </c>
      <c r="C30" s="76">
        <f>IF(D27&lt;50,(55*C27-D27*C27)/55,0)/8.3</f>
        <v>0</v>
      </c>
      <c r="D30" s="50" t="s">
        <v>67</v>
      </c>
      <c r="E30" s="50"/>
      <c r="F30" s="50"/>
      <c r="G30" s="51"/>
    </row>
    <row r="31" spans="1:7" x14ac:dyDescent="0.2">
      <c r="B31" s="48" t="s">
        <v>53</v>
      </c>
      <c r="C31" s="76">
        <f>E27/F27</f>
        <v>34.246000000000002</v>
      </c>
      <c r="D31" s="50"/>
      <c r="E31" s="50" t="str">
        <f>IF(C31&lt;25,B70,(IF(C31&gt;35,B71,B69)))</f>
        <v>OK</v>
      </c>
      <c r="F31" s="50"/>
      <c r="G31" s="51"/>
    </row>
    <row r="32" spans="1:7" x14ac:dyDescent="0.2">
      <c r="B32" s="48" t="s">
        <v>69</v>
      </c>
      <c r="C32" s="88">
        <f>IF(C31&gt;35,(C27*(C31-30)/(30-1/46)),0)</f>
        <v>0</v>
      </c>
      <c r="D32" s="50" t="s">
        <v>68</v>
      </c>
      <c r="E32" s="50"/>
      <c r="F32" s="50"/>
      <c r="G32" s="51"/>
    </row>
    <row r="33" spans="1:8" x14ac:dyDescent="0.2">
      <c r="B33" s="48" t="s">
        <v>54</v>
      </c>
      <c r="C33" s="76">
        <f>G27</f>
        <v>2.7500000000000004</v>
      </c>
      <c r="D33" s="50"/>
      <c r="E33" s="50" t="str">
        <f>IF(C33&lt;1.8,B72,(IF(G27&gt;3.2,B73,B69)))</f>
        <v>OK</v>
      </c>
      <c r="F33" s="50"/>
      <c r="G33" s="51"/>
    </row>
    <row r="34" spans="1:8" x14ac:dyDescent="0.2">
      <c r="B34" s="52" t="s">
        <v>65</v>
      </c>
      <c r="C34" s="49"/>
      <c r="D34" s="50"/>
      <c r="E34" s="50"/>
      <c r="F34" s="50"/>
      <c r="G34" s="51"/>
    </row>
    <row r="35" spans="1:8" x14ac:dyDescent="0.2">
      <c r="B35" s="53" t="str">
        <f>VLOOKUP($A4,$A$43:$H$52,2)</f>
        <v>Food Residuals</v>
      </c>
      <c r="C35" s="50" t="str">
        <f>VLOOKUP($A4,$A$43:$H$52,8)</f>
        <v>Odor</v>
      </c>
      <c r="D35" s="50"/>
      <c r="E35" s="50" t="str">
        <f>VLOOKUP($A4,$A$43:$H$52,7)</f>
        <v>Mix with dry matter</v>
      </c>
      <c r="F35" s="50"/>
      <c r="G35" s="51"/>
    </row>
    <row r="36" spans="1:8" x14ac:dyDescent="0.2">
      <c r="B36" s="53" t="str">
        <f>VLOOKUP($A9,$A$43:$H$52,2)</f>
        <v>Leaves/Fall bed cleanings</v>
      </c>
      <c r="C36" s="50" t="str">
        <f>VLOOKUP($A9,$A$43:$H$52,8)</f>
        <v>Matting/Diseased plant material</v>
      </c>
      <c r="D36" s="50"/>
      <c r="E36" s="50" t="str">
        <f>VLOOKUP($A9,$A$43:$H$52,7)</f>
        <v xml:space="preserve"> </v>
      </c>
      <c r="F36" s="50"/>
      <c r="G36" s="51"/>
    </row>
    <row r="37" spans="1:8" x14ac:dyDescent="0.2">
      <c r="B37" s="53" t="str">
        <f>VLOOKUP($A14,$A$43:$H$52,2)</f>
        <v>Mulch Hay</v>
      </c>
      <c r="C37" s="50" t="str">
        <f>VLOOKUP($A14,$A$43:$H$52,8)</f>
        <v>Carbon : nitrogen ratio</v>
      </c>
      <c r="D37" s="50"/>
      <c r="E37" s="50" t="str">
        <f>VLOOKUP($A14,$A$43:$H$52,7)</f>
        <v>Grind/shred</v>
      </c>
      <c r="F37" s="50"/>
      <c r="G37" s="51"/>
    </row>
    <row r="38" spans="1:8" x14ac:dyDescent="0.2">
      <c r="B38" s="53" t="str">
        <f>VLOOKUP($A19,$A$43:$H$52,2)</f>
        <v>Newsprint</v>
      </c>
      <c r="C38" s="50" t="str">
        <f>VLOOKUP($A19,$A$43:$H$52,8)</f>
        <v>Matting</v>
      </c>
      <c r="D38" s="50"/>
      <c r="E38" s="50" t="str">
        <f>VLOOKUP($A19,$A$43:$H$52,7)</f>
        <v>Shred</v>
      </c>
      <c r="F38" s="50"/>
      <c r="G38" s="51"/>
    </row>
    <row r="39" spans="1:8" ht="13.5" thickBot="1" x14ac:dyDescent="0.25">
      <c r="B39" s="54" t="str">
        <f>VLOOKUP($A24,$A$43:$H$52,2)</f>
        <v>Wood chips</v>
      </c>
      <c r="C39" s="55" t="str">
        <f>VLOOKUP($A24,$A$43:$H$52,8)</f>
        <v>Coars material</v>
      </c>
      <c r="D39" s="55"/>
      <c r="E39" s="55" t="str">
        <f>VLOOKUP($A24,$A$43:$H$52,7)</f>
        <v>Grind</v>
      </c>
      <c r="F39" s="55"/>
      <c r="G39" s="56"/>
    </row>
    <row r="40" spans="1:8" x14ac:dyDescent="0.2">
      <c r="F40" s="41"/>
    </row>
    <row r="41" spans="1:8" ht="13.5" thickBot="1" x14ac:dyDescent="0.25"/>
    <row r="42" spans="1:8" s="1" customFormat="1" ht="66.75" customHeight="1" thickBot="1" x14ac:dyDescent="0.25">
      <c r="B42" s="4" t="s">
        <v>0</v>
      </c>
      <c r="C42" s="5" t="s">
        <v>15</v>
      </c>
      <c r="D42" s="5" t="s">
        <v>16</v>
      </c>
      <c r="E42" s="5" t="s">
        <v>17</v>
      </c>
      <c r="F42" s="5" t="s">
        <v>1</v>
      </c>
      <c r="G42" s="14" t="s">
        <v>24</v>
      </c>
      <c r="H42" s="40" t="s">
        <v>19</v>
      </c>
    </row>
    <row r="43" spans="1:8" x14ac:dyDescent="0.2">
      <c r="A43">
        <v>1</v>
      </c>
      <c r="B43" s="10" t="s">
        <v>5</v>
      </c>
      <c r="C43" s="89">
        <v>15</v>
      </c>
      <c r="D43" s="90">
        <v>43.8</v>
      </c>
      <c r="E43" s="92">
        <v>0.13</v>
      </c>
      <c r="F43" s="100">
        <v>3</v>
      </c>
      <c r="G43" s="15" t="s">
        <v>22</v>
      </c>
      <c r="H43" s="17" t="s">
        <v>21</v>
      </c>
    </row>
    <row r="44" spans="1:8" x14ac:dyDescent="0.2">
      <c r="A44">
        <v>2</v>
      </c>
      <c r="B44" s="7" t="s">
        <v>3</v>
      </c>
      <c r="C44" s="13">
        <v>79.099999999999994</v>
      </c>
      <c r="D44" s="13">
        <v>10.199999999999999</v>
      </c>
      <c r="E44" s="93">
        <v>0.6</v>
      </c>
      <c r="F44" s="101">
        <v>1.5</v>
      </c>
      <c r="G44" s="16" t="s">
        <v>25</v>
      </c>
      <c r="H44" s="8" t="s">
        <v>20</v>
      </c>
    </row>
    <row r="45" spans="1:8" x14ac:dyDescent="0.2">
      <c r="A45">
        <v>3</v>
      </c>
      <c r="B45" s="7" t="s">
        <v>7</v>
      </c>
      <c r="C45" s="13">
        <v>60.6</v>
      </c>
      <c r="D45" s="13">
        <v>16.899999999999999</v>
      </c>
      <c r="E45" s="93">
        <v>1.6</v>
      </c>
      <c r="F45" s="101">
        <v>1</v>
      </c>
      <c r="G45" s="16" t="s">
        <v>25</v>
      </c>
      <c r="H45" s="8" t="s">
        <v>20</v>
      </c>
    </row>
    <row r="46" spans="1:8" x14ac:dyDescent="0.2">
      <c r="A46">
        <v>4</v>
      </c>
      <c r="B46" s="7" t="s">
        <v>4</v>
      </c>
      <c r="C46" s="12">
        <v>69</v>
      </c>
      <c r="D46" s="12">
        <v>20.5</v>
      </c>
      <c r="E46" s="94">
        <v>0.56999999999999995</v>
      </c>
      <c r="F46" s="101">
        <v>3</v>
      </c>
      <c r="G46" s="16" t="s">
        <v>66</v>
      </c>
      <c r="H46" s="8" t="s">
        <v>66</v>
      </c>
    </row>
    <row r="47" spans="1:8" x14ac:dyDescent="0.2">
      <c r="A47">
        <v>5</v>
      </c>
      <c r="B47" s="7" t="s">
        <v>34</v>
      </c>
      <c r="C47" s="77">
        <v>49.34</v>
      </c>
      <c r="D47" s="77">
        <v>25.2</v>
      </c>
      <c r="E47" s="95">
        <v>0.65</v>
      </c>
      <c r="F47" s="102">
        <v>3</v>
      </c>
      <c r="G47" s="16" t="s">
        <v>66</v>
      </c>
      <c r="H47" s="8" t="s">
        <v>36</v>
      </c>
    </row>
    <row r="48" spans="1:8" x14ac:dyDescent="0.2">
      <c r="A48">
        <v>6</v>
      </c>
      <c r="B48" s="26" t="s">
        <v>32</v>
      </c>
      <c r="C48" s="79">
        <v>23</v>
      </c>
      <c r="D48" s="79">
        <v>37</v>
      </c>
      <c r="E48" s="96">
        <v>2.2999999999999998</v>
      </c>
      <c r="F48" s="103">
        <v>3</v>
      </c>
      <c r="G48" s="16" t="s">
        <v>33</v>
      </c>
      <c r="H48" s="30" t="s">
        <v>42</v>
      </c>
    </row>
    <row r="49" spans="1:8" x14ac:dyDescent="0.2">
      <c r="A49">
        <v>7</v>
      </c>
      <c r="B49" s="7" t="s">
        <v>18</v>
      </c>
      <c r="C49" s="77">
        <v>5.5</v>
      </c>
      <c r="D49" s="77">
        <v>59</v>
      </c>
      <c r="E49" s="95">
        <v>0.09</v>
      </c>
      <c r="F49" s="102">
        <v>3</v>
      </c>
      <c r="G49" s="16" t="s">
        <v>22</v>
      </c>
      <c r="H49" s="8" t="s">
        <v>21</v>
      </c>
    </row>
    <row r="50" spans="1:8" x14ac:dyDescent="0.2">
      <c r="A50">
        <v>8</v>
      </c>
      <c r="B50" s="24" t="s">
        <v>35</v>
      </c>
      <c r="C50" s="81">
        <v>15</v>
      </c>
      <c r="D50" s="81">
        <v>45</v>
      </c>
      <c r="E50" s="97">
        <v>0.85</v>
      </c>
      <c r="F50" s="83">
        <v>3</v>
      </c>
      <c r="G50" s="29" t="s">
        <v>37</v>
      </c>
      <c r="H50" s="21" t="s">
        <v>38</v>
      </c>
    </row>
    <row r="51" spans="1:8" x14ac:dyDescent="0.2">
      <c r="A51">
        <v>9</v>
      </c>
      <c r="B51" s="7" t="s">
        <v>71</v>
      </c>
      <c r="C51" s="83">
        <v>48</v>
      </c>
      <c r="D51" s="77">
        <v>24.83</v>
      </c>
      <c r="E51" s="98">
        <v>0.55000000000000004</v>
      </c>
      <c r="F51" s="102">
        <v>4</v>
      </c>
      <c r="G51" s="6" t="s">
        <v>23</v>
      </c>
      <c r="H51" s="21" t="s">
        <v>72</v>
      </c>
    </row>
    <row r="52" spans="1:8" ht="13.5" thickBot="1" x14ac:dyDescent="0.25">
      <c r="A52">
        <v>10</v>
      </c>
      <c r="B52" s="27" t="s">
        <v>73</v>
      </c>
      <c r="C52" s="85">
        <v>0</v>
      </c>
      <c r="D52" s="91">
        <v>0</v>
      </c>
      <c r="E52" s="99">
        <v>0</v>
      </c>
      <c r="F52" s="104">
        <v>0</v>
      </c>
      <c r="G52" s="22" t="s">
        <v>66</v>
      </c>
      <c r="H52" s="9" t="s">
        <v>66</v>
      </c>
    </row>
    <row r="53" spans="1:8" x14ac:dyDescent="0.2">
      <c r="B53" s="20"/>
      <c r="C53" s="2"/>
      <c r="D53" s="2"/>
      <c r="E53" s="2"/>
      <c r="G53" s="2"/>
    </row>
    <row r="54" spans="1:8" x14ac:dyDescent="0.2">
      <c r="B54" s="3" t="s">
        <v>8</v>
      </c>
    </row>
    <row r="55" spans="1:8" ht="15.75" x14ac:dyDescent="0.3">
      <c r="B55" s="115" t="s">
        <v>12</v>
      </c>
      <c r="C55" s="115"/>
      <c r="D55" s="115"/>
      <c r="E55" s="115"/>
      <c r="F55" s="115"/>
      <c r="G55" s="114" t="s">
        <v>9</v>
      </c>
    </row>
    <row r="56" spans="1:8" ht="15.75" x14ac:dyDescent="0.3">
      <c r="B56" s="116" t="s">
        <v>13</v>
      </c>
      <c r="C56" s="116"/>
      <c r="D56" s="116"/>
      <c r="E56" s="116"/>
      <c r="F56" s="116"/>
      <c r="G56" s="114"/>
    </row>
    <row r="57" spans="1:8" x14ac:dyDescent="0.2">
      <c r="B57" s="2"/>
      <c r="C57" s="2"/>
      <c r="D57" s="2"/>
      <c r="E57" s="2"/>
      <c r="F57" s="2"/>
    </row>
    <row r="58" spans="1:8" x14ac:dyDescent="0.2">
      <c r="B58" s="3" t="s">
        <v>10</v>
      </c>
    </row>
    <row r="59" spans="1:8" ht="15.75" x14ac:dyDescent="0.3">
      <c r="B59" s="115" t="s">
        <v>43</v>
      </c>
      <c r="C59" s="115"/>
      <c r="D59" s="115"/>
      <c r="E59" s="115"/>
      <c r="F59" s="115"/>
      <c r="G59" s="114" t="s">
        <v>14</v>
      </c>
    </row>
    <row r="60" spans="1:8" ht="15.75" x14ac:dyDescent="0.3">
      <c r="B60" s="116" t="s">
        <v>11</v>
      </c>
      <c r="C60" s="116"/>
      <c r="D60" s="116"/>
      <c r="E60" s="116"/>
      <c r="F60" s="116"/>
      <c r="G60" s="114"/>
    </row>
    <row r="61" spans="1:8" ht="13.5" thickBot="1" x14ac:dyDescent="0.25"/>
    <row r="62" spans="1:8" x14ac:dyDescent="0.2">
      <c r="B62" s="31" t="s">
        <v>1</v>
      </c>
      <c r="C62" s="32">
        <v>1</v>
      </c>
      <c r="D62" s="32">
        <v>2</v>
      </c>
      <c r="E62" s="32">
        <v>3</v>
      </c>
      <c r="F62" s="33">
        <v>4</v>
      </c>
    </row>
    <row r="63" spans="1:8" ht="26.25" thickBot="1" x14ac:dyDescent="0.25">
      <c r="B63" s="34"/>
      <c r="C63" s="35" t="s">
        <v>27</v>
      </c>
      <c r="D63" s="36" t="s">
        <v>29</v>
      </c>
      <c r="E63" s="36" t="s">
        <v>31</v>
      </c>
      <c r="F63" s="37" t="s">
        <v>26</v>
      </c>
    </row>
    <row r="64" spans="1:8" ht="13.5" thickBot="1" x14ac:dyDescent="0.25">
      <c r="B64" s="3"/>
      <c r="C64" s="38" t="s">
        <v>28</v>
      </c>
      <c r="D64" s="3"/>
      <c r="E64" s="3"/>
      <c r="F64" s="3"/>
    </row>
    <row r="66" spans="2:2" x14ac:dyDescent="0.2">
      <c r="B66" s="1" t="s">
        <v>76</v>
      </c>
    </row>
    <row r="67" spans="2:2" x14ac:dyDescent="0.2">
      <c r="B67" t="s">
        <v>57</v>
      </c>
    </row>
    <row r="68" spans="2:2" x14ac:dyDescent="0.2">
      <c r="B68" t="s">
        <v>58</v>
      </c>
    </row>
    <row r="69" spans="2:2" x14ac:dyDescent="0.2">
      <c r="B69" s="42" t="s">
        <v>59</v>
      </c>
    </row>
    <row r="70" spans="2:2" x14ac:dyDescent="0.2">
      <c r="B70" t="s">
        <v>62</v>
      </c>
    </row>
    <row r="71" spans="2:2" x14ac:dyDescent="0.2">
      <c r="B71" t="s">
        <v>70</v>
      </c>
    </row>
    <row r="72" spans="2:2" x14ac:dyDescent="0.2">
      <c r="B72" t="s">
        <v>61</v>
      </c>
    </row>
    <row r="73" spans="2:2" x14ac:dyDescent="0.2">
      <c r="B73" t="s">
        <v>60</v>
      </c>
    </row>
  </sheetData>
  <sheetProtection sheet="1" objects="1" scenarios="1"/>
  <mergeCells count="6">
    <mergeCell ref="G55:G56"/>
    <mergeCell ref="B59:F59"/>
    <mergeCell ref="B60:F60"/>
    <mergeCell ref="G59:G60"/>
    <mergeCell ref="B55:F55"/>
    <mergeCell ref="B56:F56"/>
  </mergeCells>
  <phoneticPr fontId="2" type="noConversion"/>
  <dataValidations count="1">
    <dataValidation type="decimal" allowBlank="1" showInputMessage="1" showErrorMessage="1" sqref="C4 C9 C14 C24 C19">
      <formula1>0</formula1>
      <formula2>50000</formula2>
    </dataValidation>
  </dataValidations>
  <printOptions horizontalCentered="1"/>
  <pageMargins left="0.5" right="1" top="0.5" bottom="0.5" header="0.25" footer="0.25"/>
  <pageSetup scale="120" orientation="landscape" horizontalDpi="300" verticalDpi="300" r:id="rId1"/>
  <headerFooter alignWithMargins="0">
    <oddFooter>&amp;L&amp;8file:&amp;F&amp;R&amp;8 5/2003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List Box 1">
              <controlPr defaultSize="0" autoLine="0" autoPict="0">
                <anchor moveWithCells="1">
                  <from>
                    <xdr:col>1</xdr:col>
                    <xdr:colOff>0</xdr:colOff>
                    <xdr:row>2</xdr:row>
                    <xdr:rowOff>38100</xdr:rowOff>
                  </from>
                  <to>
                    <xdr:col>2</xdr:col>
                    <xdr:colOff>0</xdr:colOff>
                    <xdr:row>5</xdr:row>
                    <xdr:rowOff>85725</xdr:rowOff>
                  </to>
                </anchor>
              </controlPr>
            </control>
          </mc:Choice>
        </mc:AlternateContent>
        <mc:AlternateContent xmlns:mc="http://schemas.openxmlformats.org/markup-compatibility/2006">
          <mc:Choice Requires="x14">
            <control shapeId="2050" r:id="rId5" name="List Box 2">
              <controlPr defaultSize="0" autoLine="0" autoPict="0">
                <anchor moveWithCells="1">
                  <from>
                    <xdr:col>1</xdr:col>
                    <xdr:colOff>0</xdr:colOff>
                    <xdr:row>7</xdr:row>
                    <xdr:rowOff>38100</xdr:rowOff>
                  </from>
                  <to>
                    <xdr:col>2</xdr:col>
                    <xdr:colOff>0</xdr:colOff>
                    <xdr:row>10</xdr:row>
                    <xdr:rowOff>85725</xdr:rowOff>
                  </to>
                </anchor>
              </controlPr>
            </control>
          </mc:Choice>
        </mc:AlternateContent>
        <mc:AlternateContent xmlns:mc="http://schemas.openxmlformats.org/markup-compatibility/2006">
          <mc:Choice Requires="x14">
            <control shapeId="2051" r:id="rId6" name="List Box 3">
              <controlPr defaultSize="0" autoLine="0" autoPict="0">
                <anchor moveWithCells="1">
                  <from>
                    <xdr:col>1</xdr:col>
                    <xdr:colOff>0</xdr:colOff>
                    <xdr:row>12</xdr:row>
                    <xdr:rowOff>38100</xdr:rowOff>
                  </from>
                  <to>
                    <xdr:col>2</xdr:col>
                    <xdr:colOff>0</xdr:colOff>
                    <xdr:row>15</xdr:row>
                    <xdr:rowOff>85725</xdr:rowOff>
                  </to>
                </anchor>
              </controlPr>
            </control>
          </mc:Choice>
        </mc:AlternateContent>
        <mc:AlternateContent xmlns:mc="http://schemas.openxmlformats.org/markup-compatibility/2006">
          <mc:Choice Requires="x14">
            <control shapeId="2065" r:id="rId7" name="List Box 17">
              <controlPr defaultSize="0" autoLine="0" autoPict="0">
                <anchor moveWithCells="1">
                  <from>
                    <xdr:col>1</xdr:col>
                    <xdr:colOff>0</xdr:colOff>
                    <xdr:row>17</xdr:row>
                    <xdr:rowOff>38100</xdr:rowOff>
                  </from>
                  <to>
                    <xdr:col>2</xdr:col>
                    <xdr:colOff>0</xdr:colOff>
                    <xdr:row>20</xdr:row>
                    <xdr:rowOff>85725</xdr:rowOff>
                  </to>
                </anchor>
              </controlPr>
            </control>
          </mc:Choice>
        </mc:AlternateContent>
        <mc:AlternateContent xmlns:mc="http://schemas.openxmlformats.org/markup-compatibility/2006">
          <mc:Choice Requires="x14">
            <control shapeId="2066" r:id="rId8" name="List Box 18">
              <controlPr defaultSize="0" autoLine="0" autoPict="0">
                <anchor moveWithCells="1">
                  <from>
                    <xdr:col>1</xdr:col>
                    <xdr:colOff>0</xdr:colOff>
                    <xdr:row>22</xdr:row>
                    <xdr:rowOff>38100</xdr:rowOff>
                  </from>
                  <to>
                    <xdr:col>2</xdr:col>
                    <xdr:colOff>0</xdr:colOff>
                    <xdr:row>25</xdr:row>
                    <xdr:rowOff>85725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election activeCell="E36" sqref="E36"/>
    </sheetView>
  </sheetViews>
  <sheetFormatPr defaultRowHeight="12.75" x14ac:dyDescent="0.2"/>
  <cols>
    <col min="1" max="1" width="25.7109375" customWidth="1"/>
    <col min="2" max="4" width="10.7109375" customWidth="1"/>
    <col min="5" max="5" width="11.42578125" customWidth="1"/>
    <col min="6" max="6" width="25.7109375" customWidth="1"/>
    <col min="7" max="7" width="27.7109375" bestFit="1" customWidth="1"/>
  </cols>
  <sheetData>
    <row r="1" spans="1:7" s="1" customFormat="1" ht="48.75" thickBot="1" x14ac:dyDescent="0.25">
      <c r="A1" s="4" t="s">
        <v>0</v>
      </c>
      <c r="B1" s="5" t="s">
        <v>15</v>
      </c>
      <c r="C1" s="5" t="s">
        <v>16</v>
      </c>
      <c r="D1" s="5" t="s">
        <v>17</v>
      </c>
      <c r="E1" s="5" t="s">
        <v>1</v>
      </c>
      <c r="F1" s="14" t="s">
        <v>24</v>
      </c>
      <c r="G1" s="40" t="s">
        <v>19</v>
      </c>
    </row>
    <row r="2" spans="1:7" x14ac:dyDescent="0.2">
      <c r="A2" s="10" t="s">
        <v>5</v>
      </c>
      <c r="B2" s="39">
        <v>15</v>
      </c>
      <c r="C2" s="2">
        <v>43.8</v>
      </c>
      <c r="D2" s="39">
        <v>0.13</v>
      </c>
      <c r="E2" s="18">
        <v>3</v>
      </c>
      <c r="F2" s="15" t="s">
        <v>22</v>
      </c>
      <c r="G2" s="17" t="s">
        <v>21</v>
      </c>
    </row>
    <row r="3" spans="1:7" x14ac:dyDescent="0.2">
      <c r="A3" s="7" t="s">
        <v>3</v>
      </c>
      <c r="B3" s="13">
        <v>79.099999999999994</v>
      </c>
      <c r="C3" s="6">
        <v>10.199999999999999</v>
      </c>
      <c r="D3" s="6">
        <v>0.6</v>
      </c>
      <c r="E3" s="19" t="s">
        <v>30</v>
      </c>
      <c r="F3" s="16" t="s">
        <v>25</v>
      </c>
      <c r="G3" s="8" t="s">
        <v>20</v>
      </c>
    </row>
    <row r="4" spans="1:7" x14ac:dyDescent="0.2">
      <c r="A4" s="7" t="s">
        <v>7</v>
      </c>
      <c r="B4" s="13">
        <v>60.6</v>
      </c>
      <c r="C4" s="6">
        <v>16.899999999999999</v>
      </c>
      <c r="D4" s="6">
        <v>1.6</v>
      </c>
      <c r="E4" s="19">
        <v>1</v>
      </c>
      <c r="F4" s="16" t="s">
        <v>25</v>
      </c>
      <c r="G4" s="8" t="s">
        <v>20</v>
      </c>
    </row>
    <row r="5" spans="1:7" x14ac:dyDescent="0.2">
      <c r="A5" s="7" t="s">
        <v>4</v>
      </c>
      <c r="B5" s="12">
        <v>69</v>
      </c>
      <c r="C5" s="11">
        <v>20.5</v>
      </c>
      <c r="D5" s="11">
        <v>0.56999999999999995</v>
      </c>
      <c r="E5" s="19">
        <v>3</v>
      </c>
      <c r="F5" s="16"/>
      <c r="G5" s="8"/>
    </row>
    <row r="6" spans="1:7" x14ac:dyDescent="0.2">
      <c r="A6" s="7" t="s">
        <v>34</v>
      </c>
      <c r="B6" s="77">
        <v>49.34</v>
      </c>
      <c r="C6" s="78">
        <v>25.2</v>
      </c>
      <c r="D6" s="78">
        <v>0.65</v>
      </c>
      <c r="E6" s="19">
        <v>3</v>
      </c>
      <c r="F6" s="16"/>
      <c r="G6" s="8" t="s">
        <v>36</v>
      </c>
    </row>
    <row r="7" spans="1:7" x14ac:dyDescent="0.2">
      <c r="A7" s="26" t="s">
        <v>32</v>
      </c>
      <c r="B7" s="79">
        <v>23</v>
      </c>
      <c r="C7" s="80">
        <v>37</v>
      </c>
      <c r="D7" s="80">
        <v>2.2999999999999998</v>
      </c>
      <c r="E7" s="25">
        <v>3</v>
      </c>
      <c r="F7" s="16" t="s">
        <v>33</v>
      </c>
      <c r="G7" s="30" t="s">
        <v>42</v>
      </c>
    </row>
    <row r="8" spans="1:7" x14ac:dyDescent="0.2">
      <c r="A8" s="7" t="s">
        <v>18</v>
      </c>
      <c r="B8" s="77">
        <v>5.5</v>
      </c>
      <c r="C8" s="78">
        <v>59</v>
      </c>
      <c r="D8" s="78">
        <v>0.09</v>
      </c>
      <c r="E8" s="19">
        <v>3</v>
      </c>
      <c r="F8" s="16" t="s">
        <v>22</v>
      </c>
      <c r="G8" s="8" t="s">
        <v>21</v>
      </c>
    </row>
    <row r="9" spans="1:7" x14ac:dyDescent="0.2">
      <c r="A9" s="24" t="s">
        <v>35</v>
      </c>
      <c r="B9" s="81">
        <v>15</v>
      </c>
      <c r="C9" s="82">
        <v>45</v>
      </c>
      <c r="D9" s="82">
        <v>0.85</v>
      </c>
      <c r="E9" s="23">
        <v>3</v>
      </c>
      <c r="F9" s="29" t="s">
        <v>37</v>
      </c>
      <c r="G9" s="21" t="s">
        <v>38</v>
      </c>
    </row>
    <row r="10" spans="1:7" x14ac:dyDescent="0.2">
      <c r="A10" s="7" t="s">
        <v>2</v>
      </c>
      <c r="B10" s="83">
        <v>0</v>
      </c>
      <c r="C10" s="78">
        <v>0</v>
      </c>
      <c r="D10" s="84">
        <v>46</v>
      </c>
      <c r="E10" s="19">
        <v>2</v>
      </c>
      <c r="F10" s="6" t="s">
        <v>40</v>
      </c>
      <c r="G10" s="21" t="s">
        <v>39</v>
      </c>
    </row>
    <row r="11" spans="1:7" ht="13.5" thickBot="1" x14ac:dyDescent="0.25">
      <c r="A11" s="27" t="s">
        <v>6</v>
      </c>
      <c r="B11" s="85">
        <v>48</v>
      </c>
      <c r="C11" s="86">
        <v>24.83</v>
      </c>
      <c r="D11" s="87">
        <v>0.55000000000000004</v>
      </c>
      <c r="E11" s="28">
        <v>4</v>
      </c>
      <c r="F11" s="22" t="s">
        <v>23</v>
      </c>
      <c r="G11" s="9" t="s">
        <v>41</v>
      </c>
    </row>
    <row r="12" spans="1:7" x14ac:dyDescent="0.2">
      <c r="A12" s="20"/>
      <c r="B12" s="2"/>
      <c r="C12" s="2"/>
      <c r="D12" s="2"/>
      <c r="F12" s="2"/>
    </row>
    <row r="13" spans="1:7" x14ac:dyDescent="0.2">
      <c r="A13" s="20"/>
      <c r="B13" s="2"/>
      <c r="C13" s="2"/>
      <c r="D13" s="2"/>
      <c r="F13" s="2"/>
    </row>
    <row r="14" spans="1:7" x14ac:dyDescent="0.2">
      <c r="A14" s="20"/>
      <c r="B14" s="2"/>
      <c r="C14" s="2"/>
      <c r="D14" s="2"/>
      <c r="F14" s="2"/>
    </row>
    <row r="15" spans="1:7" x14ac:dyDescent="0.2">
      <c r="A15" s="20"/>
      <c r="B15" s="2"/>
      <c r="C15" s="2"/>
      <c r="D15" s="2"/>
      <c r="F15" s="2"/>
    </row>
    <row r="16" spans="1:7" x14ac:dyDescent="0.2">
      <c r="A16" s="3" t="s">
        <v>8</v>
      </c>
    </row>
    <row r="17" spans="1:6" ht="15.75" x14ac:dyDescent="0.3">
      <c r="A17" s="115" t="s">
        <v>12</v>
      </c>
      <c r="B17" s="115"/>
      <c r="C17" s="115"/>
      <c r="D17" s="115"/>
      <c r="E17" s="115"/>
      <c r="F17" s="114" t="s">
        <v>9</v>
      </c>
    </row>
    <row r="18" spans="1:6" ht="15.75" x14ac:dyDescent="0.3">
      <c r="A18" s="116" t="s">
        <v>13</v>
      </c>
      <c r="B18" s="116"/>
      <c r="C18" s="116"/>
      <c r="D18" s="116"/>
      <c r="E18" s="116"/>
      <c r="F18" s="114"/>
    </row>
    <row r="19" spans="1:6" x14ac:dyDescent="0.2">
      <c r="A19" s="2"/>
      <c r="B19" s="2"/>
      <c r="C19" s="2"/>
      <c r="D19" s="2"/>
      <c r="E19" s="2"/>
    </row>
    <row r="20" spans="1:6" x14ac:dyDescent="0.2">
      <c r="A20" s="3" t="s">
        <v>10</v>
      </c>
    </row>
    <row r="21" spans="1:6" ht="15.75" x14ac:dyDescent="0.3">
      <c r="A21" s="115" t="s">
        <v>43</v>
      </c>
      <c r="B21" s="115"/>
      <c r="C21" s="115"/>
      <c r="D21" s="115"/>
      <c r="E21" s="115"/>
      <c r="F21" s="114" t="s">
        <v>14</v>
      </c>
    </row>
    <row r="22" spans="1:6" ht="15.75" x14ac:dyDescent="0.3">
      <c r="A22" s="116" t="s">
        <v>11</v>
      </c>
      <c r="B22" s="116"/>
      <c r="C22" s="116"/>
      <c r="D22" s="116"/>
      <c r="E22" s="116"/>
      <c r="F22" s="114"/>
    </row>
    <row r="23" spans="1:6" ht="13.5" thickBot="1" x14ac:dyDescent="0.25"/>
    <row r="24" spans="1:6" x14ac:dyDescent="0.2">
      <c r="A24" s="31" t="s">
        <v>1</v>
      </c>
      <c r="B24" s="32">
        <v>1</v>
      </c>
      <c r="C24" s="32">
        <v>2</v>
      </c>
      <c r="D24" s="32">
        <v>3</v>
      </c>
      <c r="E24" s="33">
        <v>4</v>
      </c>
    </row>
    <row r="25" spans="1:6" ht="26.25" thickBot="1" x14ac:dyDescent="0.25">
      <c r="A25" s="34"/>
      <c r="B25" s="35" t="s">
        <v>27</v>
      </c>
      <c r="C25" s="36" t="s">
        <v>29</v>
      </c>
      <c r="D25" s="36" t="s">
        <v>31</v>
      </c>
      <c r="E25" s="37" t="s">
        <v>26</v>
      </c>
    </row>
    <row r="26" spans="1:6" ht="13.5" thickBot="1" x14ac:dyDescent="0.25">
      <c r="A26" s="3"/>
      <c r="B26" s="38" t="s">
        <v>28</v>
      </c>
      <c r="C26" s="3"/>
      <c r="D26" s="3"/>
      <c r="E26" s="3"/>
    </row>
  </sheetData>
  <mergeCells count="6">
    <mergeCell ref="F17:F18"/>
    <mergeCell ref="A21:E21"/>
    <mergeCell ref="A22:E22"/>
    <mergeCell ref="F21:F22"/>
    <mergeCell ref="A17:E17"/>
    <mergeCell ref="A18:E18"/>
  </mergeCells>
  <phoneticPr fontId="2" type="noConversion"/>
  <printOptions horizontalCentered="1"/>
  <pageMargins left="0.6" right="0.6" top="1" bottom="1" header="0.5" footer="0.5"/>
  <pageSetup orientation="landscape" horizontalDpi="300" verticalDpi="300" r:id="rId1"/>
  <headerFooter alignWithMargins="0">
    <oddFooter>&amp;L&amp;8file:&amp;F&amp;R&amp;8 5/2003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ReadMe-Orientation</vt:lpstr>
      <vt:lpstr>Blending 3 items</vt:lpstr>
      <vt:lpstr>Blending 5 items</vt:lpstr>
      <vt:lpstr>Inputs </vt:lpstr>
      <vt:lpstr>'Blending 3 items'!Print_Area</vt:lpstr>
      <vt:lpstr>'Blending 5 items'!Print_Area</vt:lpstr>
    </vt:vector>
  </TitlesOfParts>
  <Company>Agricultural &amp; Biological Engineering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Nadine Davitt</dc:creator>
  <cp:lastModifiedBy>Dennis Buckmaster</cp:lastModifiedBy>
  <cp:lastPrinted>2003-05-27T14:00:32Z</cp:lastPrinted>
  <dcterms:created xsi:type="dcterms:W3CDTF">2003-05-13T19:09:51Z</dcterms:created>
  <dcterms:modified xsi:type="dcterms:W3CDTF">2021-12-22T16:07:04Z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477200533</vt:i4>
  </property>
  <property fmtid="{D5CDD505-2E9C-101B-9397-08002B2CF9AE}" pid="3" name="_EmailSubject">
    <vt:lpwstr>compost worksheet</vt:lpwstr>
  </property>
  <property fmtid="{D5CDD505-2E9C-101B-9397-08002B2CF9AE}" pid="4" name="_AuthorEmail">
    <vt:lpwstr>njh103@engr.psu.edu</vt:lpwstr>
  </property>
  <property fmtid="{D5CDD505-2E9C-101B-9397-08002B2CF9AE}" pid="5" name="_AuthorEmailDisplayName">
    <vt:lpwstr>Nadine H. Davitt</vt:lpwstr>
  </property>
  <property fmtid="{D5CDD505-2E9C-101B-9397-08002B2CF9AE}" pid="6" name="_PreviousAdHocReviewCycleID">
    <vt:i4>1727873617</vt:i4>
  </property>
  <property fmtid="{D5CDD505-2E9C-101B-9397-08002B2CF9AE}" pid="7" name="_ReviewingToolsShownOnce">
    <vt:lpwstr/>
  </property>
</Properties>
</file>