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0" codeName="{3D1A710C-6663-3D7B-7F91-EC182F24A4BC}"/>
  <workbookPr codeName="ThisWorkbook" defaultThemeVersion="124226"/>
  <mc:AlternateContent xmlns:mc="http://schemas.openxmlformats.org/markup-compatibility/2006">
    <mc:Choice Requires="x15">
      <x15ac:absPath xmlns:x15ac="http://schemas.microsoft.com/office/spreadsheetml/2010/11/ac" url="Y:\outreach\"/>
    </mc:Choice>
  </mc:AlternateContent>
  <xr:revisionPtr revIDLastSave="0" documentId="13_ncr:1_{B5840348-A3C6-4C7E-9830-912A1E410B61}" xr6:coauthVersionLast="36" xr6:coauthVersionMax="36" xr10:uidLastSave="{00000000-0000-0000-0000-000000000000}"/>
  <bookViews>
    <workbookView xWindow="0" yWindow="0" windowWidth="25200" windowHeight="12030" xr2:uid="{00000000-000D-0000-FFFF-FFFF00000000}"/>
  </bookViews>
  <sheets>
    <sheet name="ReadMe-Orientation" sheetId="5" r:id="rId1"/>
    <sheet name="single pen" sheetId="2" r:id="rId2"/>
    <sheet name="Manure Excretion Estimates" sheetId="1" r:id="rId3"/>
    <sheet name="Crop Requirements" sheetId="3" r:id="rId4"/>
    <sheet name="Bedding Estimates" sheetId="4" r:id="rId5"/>
  </sheets>
  <externalReferences>
    <externalReference r:id="rId6"/>
  </externalReferences>
  <definedNames>
    <definedName name="A" localSheetId="0">'[1]Capacity tool'!$B$3:$XFD$3</definedName>
    <definedName name="a">'single pen'!$B$9:$XFD$9</definedName>
    <definedName name="ab">'single pen'!$B$8:$XFD$8</definedName>
    <definedName name="animals">'Manure Excretion Estimates'!$A$4:$E$25</definedName>
    <definedName name="at">'single pen'!$B$3:$XFD$3</definedName>
    <definedName name="bedding">'Bedding Estimates'!$A$4:$E$7</definedName>
    <definedName name="bt">'single pen'!$B$7:$XFD$7</definedName>
    <definedName name="CE">'[1]Capacity tool'!$B$18:$XFD$18</definedName>
    <definedName name="CI">'[1]Capacity tool'!#REF!</definedName>
    <definedName name="crops" localSheetId="4">'Bedding Estimates'!$A$4:$E$6</definedName>
    <definedName name="crops">'Crop Requirements'!$A$4:$E$6</definedName>
    <definedName name="CS">'[1]Capacity tool'!$B$17:$XFD$17</definedName>
    <definedName name="current_crop_mix">'single pen'!$B$55:$XFD$55</definedName>
    <definedName name="D">'[1]Capacity tool'!$B$6:$XFD$6</definedName>
    <definedName name="E">'[1]Capacity tool'!$B$20:$XFD$20</definedName>
    <definedName name="EO">'[1]Capacity tool'!$B$15:$XFD$15</definedName>
    <definedName name="eyc">'single pen'!$B$11:$XFD$11</definedName>
    <definedName name="eyg">'single pen'!$B$10:$XFD$10</definedName>
    <definedName name="eys">'single pen'!$B$12:$XFD$12</definedName>
    <definedName name="H">'[1]Capacity tool'!$B$5:$XFD$5</definedName>
    <definedName name="INPUT_SECTION">'single pen'!$B$1:$XFD$1</definedName>
    <definedName name="INPUT_SECTION___ANIMALS_AND_CROPS">'single pen'!$B$1:$XFD$1</definedName>
    <definedName name="mcp">'single pen'!$B$5:$XFD$5</definedName>
    <definedName name="Me">'single pen'!$B$41:$XFD$41</definedName>
    <definedName name="Mp">'single pen'!$B$20:$XFD$20</definedName>
    <definedName name="n">'single pen'!$B$4:$XFD$4</definedName>
    <definedName name="Nc">'single pen'!$B$36:$XFD$36</definedName>
    <definedName name="Nd">'single pen'!$B$30:$XFD$30</definedName>
    <definedName name="Ndc">'single pen'!$B$25:$XFD$25</definedName>
    <definedName name="Ndct">'single pen'!$B$34:$XFD$34</definedName>
    <definedName name="Ndg">'single pen'!$B$23:$XFD$23</definedName>
    <definedName name="Ndgt">'single pen'!$B$32:$XFD$32</definedName>
    <definedName name="Ndmt">'single pen'!$B$30:$XFD$30</definedName>
    <definedName name="Nds">'single pen'!$B$27:$XFD$27</definedName>
    <definedName name="Ndst">'single pen'!$B$36:$XFD$36</definedName>
    <definedName name="Ne">'single pen'!$B$39:$XFD$39</definedName>
    <definedName name="Np">'single pen'!$B$18:$XFD$18</definedName>
    <definedName name="OUTPUT_SECTION">'single pen'!$B$15:$XFD$15</definedName>
    <definedName name="pc">'single pen'!$B$14:$XFD$14</definedName>
    <definedName name="Pcdt">'single pen'!$B$35:$XFD$35</definedName>
    <definedName name="Pd">'single pen'!$B$31:$XFD$31</definedName>
    <definedName name="Pdc">'single pen'!$B$26:$XFD$26</definedName>
    <definedName name="Pdg">'single pen'!$B$24:$XFD$24</definedName>
    <definedName name="Pdgt">'single pen'!$B$33:$XFD$33</definedName>
    <definedName name="Pdmt">'single pen'!$B$31:$XFD$31</definedName>
    <definedName name="Pds">'single pen'!$B$28:$XFD$28</definedName>
    <definedName name="Pdst">'single pen'!$B$37:$XFD$37</definedName>
    <definedName name="Pe">'single pen'!$B$40:$XFD$40</definedName>
    <definedName name="pg">'single pen'!$B$13:$XFD$13</definedName>
    <definedName name="Pp">'single pen'!$B$19:$XFD$19</definedName>
    <definedName name="ps">'single pen'!$B$16:$XFD$16</definedName>
    <definedName name="pwd">'[1]Capacity tool'!$B$4:$XFD$4</definedName>
    <definedName name="S">'[1]Capacity tool'!$B$19:$XFD$19</definedName>
    <definedName name="Select_an_animal_from_the_drop_down_menu">'single pen'!$B$2:$XFD$2</definedName>
    <definedName name="SM">'[1]Capacity tool'!$B$12:$XFD$12</definedName>
    <definedName name="SO">'[1]Capacity tool'!$B$13:$XFD$13</definedName>
    <definedName name="solver_adj" localSheetId="1" hidden="1">'single pen'!$C$9</definedName>
    <definedName name="solver_eng" localSheetId="1" hidden="1">1</definedName>
    <definedName name="solver_neg" localSheetId="1" hidden="1">1</definedName>
    <definedName name="solver_num" localSheetId="1" hidden="1">0</definedName>
    <definedName name="solver_opt" localSheetId="1" hidden="1">'single pen'!$C$41</definedName>
    <definedName name="solver_typ" localSheetId="1" hidden="1">3</definedName>
    <definedName name="solver_val" localSheetId="1" hidden="1">0</definedName>
    <definedName name="solver_ver" localSheetId="1" hidden="1">3</definedName>
    <definedName name="W">'[1]Capacity tool'!$B$14:$XFD$14</definedName>
  </definedNames>
  <calcPr calcId="191029"/>
</workbook>
</file>

<file path=xl/calcChain.xml><?xml version="1.0" encoding="utf-8"?>
<calcChain xmlns="http://schemas.openxmlformats.org/spreadsheetml/2006/main">
  <c r="C6" i="4" l="1"/>
  <c r="C5" i="4"/>
  <c r="C4" i="4"/>
  <c r="C20" i="2" s="1"/>
  <c r="C18" i="2"/>
  <c r="E5" i="1" l="1"/>
  <c r="E6" i="1"/>
  <c r="C19" i="2" s="1"/>
  <c r="E7" i="1"/>
  <c r="E8" i="1"/>
  <c r="E9" i="1"/>
  <c r="E10" i="1"/>
  <c r="E11" i="1"/>
  <c r="E12" i="1"/>
  <c r="E13" i="1"/>
  <c r="E14" i="1"/>
  <c r="E15" i="1"/>
  <c r="E16" i="1"/>
  <c r="E17" i="1"/>
  <c r="E18" i="1"/>
  <c r="E19" i="1"/>
  <c r="E20" i="1"/>
  <c r="E21" i="1"/>
  <c r="E22" i="1"/>
  <c r="E23" i="1"/>
  <c r="E24" i="1"/>
  <c r="E25" i="1"/>
  <c r="E4" i="1"/>
  <c r="E16" i="2" l="1"/>
  <c r="C28" i="2" l="1"/>
  <c r="C27" i="2"/>
  <c r="C26" i="2"/>
  <c r="C25" i="2"/>
  <c r="C24" i="2"/>
  <c r="C23" i="2"/>
  <c r="C36" i="2" l="1"/>
  <c r="C33" i="2"/>
  <c r="C37" i="2"/>
  <c r="C34" i="2"/>
  <c r="C35" i="2"/>
  <c r="C32" i="2"/>
  <c r="C16" i="2" l="1"/>
  <c r="C30" i="2" l="1"/>
  <c r="C39" i="2" s="1"/>
  <c r="C31" i="2"/>
  <c r="C40" i="2" s="1"/>
  <c r="C41" i="2" l="1"/>
  <c r="C4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Buckmaster, Dennis</author>
    <author>Nennich, Tamilee D</author>
  </authors>
  <commentList>
    <comment ref="C3" authorId="0" shapeId="0" xr:uid="{00000000-0006-0000-0000-000001000000}">
      <text>
        <r>
          <rPr>
            <b/>
            <sz val="9"/>
            <color indexed="81"/>
            <rFont val="Tahoma"/>
            <family val="2"/>
          </rPr>
          <t>Click the drop down box to select your animal type.  Included are options for several types of beef, dairy, goat, horse, poultry, sheep, and swine.
To evaluate combinations, you'll just need to use the tool multiple times and "add" the results for land area needed.</t>
        </r>
      </text>
    </comment>
    <comment ref="C4" authorId="0" shapeId="0" xr:uid="{00000000-0006-0000-0000-000002000000}">
      <text>
        <r>
          <rPr>
            <b/>
            <sz val="9"/>
            <color indexed="81"/>
            <rFont val="Tahoma"/>
            <family val="2"/>
          </rPr>
          <t>Of course you cannot have a portion of an animal; however, you can have an animal a portion of the year.</t>
        </r>
      </text>
    </comment>
    <comment ref="C8" authorId="1" shapeId="0" xr:uid="{00000000-0006-0000-0000-000003000000}">
      <text>
        <r>
          <rPr>
            <b/>
            <sz val="9"/>
            <color indexed="81"/>
            <rFont val="Tahoma"/>
            <family val="2"/>
          </rPr>
          <t>Typically 10 to 12 lbs a day/animal or 2 tons/year per large animal.</t>
        </r>
      </text>
    </comment>
    <comment ref="C9" authorId="0" shapeId="0" xr:uid="{00000000-0006-0000-0000-000004000000}">
      <text>
        <r>
          <rPr>
            <b/>
            <sz val="9"/>
            <color indexed="81"/>
            <rFont val="Tahoma"/>
            <family val="2"/>
          </rPr>
          <t>The total area onto which your manure is spread and/or dropped during grazing.</t>
        </r>
      </text>
    </comment>
    <comment ref="B10" authorId="0" shapeId="0" xr:uid="{00000000-0006-0000-0000-000005000000}">
      <text>
        <r>
          <rPr>
            <b/>
            <sz val="9"/>
            <color indexed="81"/>
            <rFont val="Tahoma"/>
            <family val="2"/>
          </rPr>
          <t>Grassland might be grass, alfalfa, or mixed forage and could either be pasture or land for hay.</t>
        </r>
      </text>
    </comment>
    <comment ref="C10" authorId="0" shapeId="0" xr:uid="{00000000-0006-0000-0000-000006000000}">
      <text>
        <r>
          <rPr>
            <b/>
            <sz val="9"/>
            <color indexed="81"/>
            <rFont val="Tahoma"/>
            <family val="2"/>
          </rPr>
          <t>Typically 1 to 6 tons of hay equivalent/acre</t>
        </r>
      </text>
    </comment>
    <comment ref="D10" authorId="0" shapeId="0" xr:uid="{00000000-0006-0000-0000-000007000000}">
      <text>
        <r>
          <rPr>
            <b/>
            <sz val="9"/>
            <color indexed="81"/>
            <rFont val="Tahoma"/>
            <family val="2"/>
          </rPr>
          <t>this tons of hay equivalent (about 12% moisture) per acre</t>
        </r>
      </text>
    </comment>
    <comment ref="C11" authorId="0" shapeId="0" xr:uid="{00000000-0006-0000-0000-000008000000}">
      <text>
        <r>
          <rPr>
            <b/>
            <sz val="9"/>
            <color indexed="81"/>
            <rFont val="Tahoma"/>
            <family val="2"/>
          </rPr>
          <t>Likley 100 to 250 bu/acre; 150 bu/acre is just above the US national average.</t>
        </r>
      </text>
    </comment>
    <comment ref="C12" authorId="0" shapeId="0" xr:uid="{00000000-0006-0000-0000-000009000000}">
      <text>
        <r>
          <rPr>
            <b/>
            <sz val="9"/>
            <color indexed="81"/>
            <rFont val="Tahoma"/>
            <family val="2"/>
          </rPr>
          <t>Typically 20-70 bu/acre.  The US national average is about 45 bu/acre.</t>
        </r>
      </text>
    </comment>
    <comment ref="B13" authorId="0" shapeId="0" xr:uid="{00000000-0006-0000-0000-00000A000000}">
      <text>
        <r>
          <rPr>
            <b/>
            <sz val="9"/>
            <color indexed="81"/>
            <rFont val="Tahoma"/>
            <family val="2"/>
          </rPr>
          <t>Grassland might be grass, alfalfa, or mixed forage and could either be pasture or land for hay.</t>
        </r>
      </text>
    </comment>
    <comment ref="C13" authorId="0" shapeId="0" xr:uid="{00000000-0006-0000-0000-00000B000000}">
      <text>
        <r>
          <rPr>
            <b/>
            <sz val="9"/>
            <color indexed="81"/>
            <rFont val="Tahoma"/>
            <family val="2"/>
          </rPr>
          <t>0 to 100 acceptable -- depending on percentage of land in other the other crops</t>
        </r>
      </text>
    </comment>
    <comment ref="C14" authorId="0" shapeId="0" xr:uid="{00000000-0006-0000-0000-00000C000000}">
      <text>
        <r>
          <rPr>
            <b/>
            <sz val="9"/>
            <color indexed="81"/>
            <rFont val="Tahoma"/>
            <family val="2"/>
          </rPr>
          <t>0 to 100 acceptable -- depending on percentage of land in other the other crops</t>
        </r>
      </text>
    </comment>
    <comment ref="C16" authorId="0" shapeId="0" xr:uid="{00000000-0006-0000-0000-00000D000000}">
      <text>
        <r>
          <rPr>
            <b/>
            <sz val="9"/>
            <color indexed="81"/>
            <rFont val="Tahoma"/>
            <family val="2"/>
          </rPr>
          <t>Computed by difference (100 grassland area - corn area); could be 0 to 100 depending on land area in other crops.</t>
        </r>
      </text>
    </comment>
  </commentList>
</comments>
</file>

<file path=xl/sharedStrings.xml><?xml version="1.0" encoding="utf-8"?>
<sst xmlns="http://schemas.openxmlformats.org/spreadsheetml/2006/main" count="173" uniqueCount="140">
  <si>
    <t>Nitrogen</t>
  </si>
  <si>
    <t>Phosphorus</t>
  </si>
  <si>
    <t>Total Manure</t>
  </si>
  <si>
    <t>Crop Type</t>
  </si>
  <si>
    <t>Corn</t>
  </si>
  <si>
    <t>Soybeans</t>
  </si>
  <si>
    <t>Sheep</t>
  </si>
  <si>
    <t>at</t>
  </si>
  <si>
    <t>animal type</t>
  </si>
  <si>
    <t>n</t>
  </si>
  <si>
    <t>days/year</t>
  </si>
  <si>
    <t>mcp</t>
  </si>
  <si>
    <t>Np</t>
  </si>
  <si>
    <t>Pp</t>
  </si>
  <si>
    <t>a</t>
  </si>
  <si>
    <t>acres</t>
  </si>
  <si>
    <t>lb/animal/d</t>
  </si>
  <si>
    <t>%</t>
  </si>
  <si>
    <t>lb removed/unit yield</t>
  </si>
  <si>
    <t>yield unit</t>
  </si>
  <si>
    <t>Mp</t>
  </si>
  <si>
    <t>Manure Nutrient Production</t>
  </si>
  <si>
    <t>Crop Nutrient Demand</t>
  </si>
  <si>
    <t>lb/year</t>
  </si>
  <si>
    <t>Ne</t>
  </si>
  <si>
    <t>Pe</t>
  </si>
  <si>
    <t>nitrogen difference</t>
  </si>
  <si>
    <t>phosphorus difference</t>
  </si>
  <si>
    <t>bu/acre</t>
  </si>
  <si>
    <t>Me</t>
  </si>
  <si>
    <t>Select an animal from the drop down menu</t>
  </si>
  <si>
    <t>OUTPUT SECTION</t>
  </si>
  <si>
    <t>Beef - Cow</t>
  </si>
  <si>
    <t>Beef - Steer</t>
  </si>
  <si>
    <t>Poultry - Broiler</t>
  </si>
  <si>
    <t>Dairy - Cow</t>
  </si>
  <si>
    <t>Dairy - Heifer</t>
  </si>
  <si>
    <t>Dairy - Dry cow</t>
  </si>
  <si>
    <t>Poultry - Duck</t>
  </si>
  <si>
    <t>Swine - Lactating sow</t>
  </si>
  <si>
    <t>Poultry - Layer</t>
  </si>
  <si>
    <t>Beef - Veal</t>
  </si>
  <si>
    <t>Pasture/Forage/Grassland</t>
  </si>
  <si>
    <t>eyg</t>
  </si>
  <si>
    <t>eyc</t>
  </si>
  <si>
    <t>eys</t>
  </si>
  <si>
    <t>pg</t>
  </si>
  <si>
    <t>pc</t>
  </si>
  <si>
    <t>ps</t>
  </si>
  <si>
    <t>maximum difference</t>
  </si>
  <si>
    <t>Ndg</t>
  </si>
  <si>
    <t>Pdg</t>
  </si>
  <si>
    <t>Ndc</t>
  </si>
  <si>
    <t>Pdc</t>
  </si>
  <si>
    <t>Nds</t>
  </si>
  <si>
    <t>Pds</t>
  </si>
  <si>
    <t>nitrogen demand for grassland</t>
  </si>
  <si>
    <t>phosphorus demand for grassland</t>
  </si>
  <si>
    <t>nitrogen demand for corn</t>
  </si>
  <si>
    <t>phosphorus demand for corn</t>
  </si>
  <si>
    <t>nitrogen demand for soybeans</t>
  </si>
  <si>
    <t>phosphorus demand for soybeans</t>
  </si>
  <si>
    <t>lb/acre/year</t>
  </si>
  <si>
    <t>Beef - Cow/Calf pair</t>
  </si>
  <si>
    <t>Dairy - Calf</t>
  </si>
  <si>
    <t>Goats</t>
  </si>
  <si>
    <t>Horse - Intense exercise</t>
  </si>
  <si>
    <t>Horse - Sedentary</t>
  </si>
  <si>
    <t>Poultry - Turkey (females)</t>
  </si>
  <si>
    <t>Poultry - Turkey (males)</t>
  </si>
  <si>
    <t>Swine - Boar</t>
  </si>
  <si>
    <t>Swine - Finishing pig</t>
  </si>
  <si>
    <t>Swine - Gestating sow</t>
  </si>
  <si>
    <t>Swine - Nursery pig</t>
  </si>
  <si>
    <t>nitrogen demand for current crop mix</t>
  </si>
  <si>
    <t>phosphorus demand for current crop mix</t>
  </si>
  <si>
    <t>nitrogen demand for all grassland</t>
  </si>
  <si>
    <t>phosphorus demand for all grassland</t>
  </si>
  <si>
    <t>nitrogen demand for all corn</t>
  </si>
  <si>
    <t>phosphorus demand for all corn</t>
  </si>
  <si>
    <t>nitrogen demand for all soybeans</t>
  </si>
  <si>
    <t>phosphorus demand for all soybeans</t>
  </si>
  <si>
    <t>INPUT SECTION : ANIMALS AND CROPS</t>
  </si>
  <si>
    <t>Ndgt</t>
  </si>
  <si>
    <t>Ndmt</t>
  </si>
  <si>
    <t>Pdmt</t>
  </si>
  <si>
    <t>Pdgt</t>
  </si>
  <si>
    <t>Ndct</t>
  </si>
  <si>
    <t>Pcdt</t>
  </si>
  <si>
    <t>Ndst</t>
  </si>
  <si>
    <t>Pdst</t>
  </si>
  <si>
    <t>Your land area is</t>
  </si>
  <si>
    <t>to deal with the nutrients produced.</t>
  </si>
  <si>
    <t>tons hay equivalent/acre</t>
  </si>
  <si>
    <t>tons hay/acre</t>
  </si>
  <si>
    <t>Nitrogen production</t>
  </si>
  <si>
    <t>Percentage of land area in soybeans</t>
  </si>
  <si>
    <t>Number of animals</t>
  </si>
  <si>
    <t>Manure collection period</t>
  </si>
  <si>
    <t>Total crop area</t>
  </si>
  <si>
    <t>Expected yield on grassland</t>
  </si>
  <si>
    <t>Expected yield on corn</t>
  </si>
  <si>
    <t>Expected yield on soybeans</t>
  </si>
  <si>
    <t>Percentage of land area in grassland</t>
  </si>
  <si>
    <t>Percentage of land area in corn</t>
  </si>
  <si>
    <r>
      <t>P</t>
    </r>
    <r>
      <rPr>
        <vertAlign val="subscript"/>
        <sz val="11"/>
        <color theme="1"/>
        <rFont val="Calibri"/>
        <family val="2"/>
        <scheme val="minor"/>
      </rPr>
      <t>2</t>
    </r>
    <r>
      <rPr>
        <sz val="11"/>
        <color theme="1"/>
        <rFont val="Calibri"/>
        <family val="2"/>
        <scheme val="minor"/>
      </rPr>
      <t>O</t>
    </r>
    <r>
      <rPr>
        <vertAlign val="subscript"/>
        <sz val="11"/>
        <color theme="1"/>
        <rFont val="Calibri"/>
        <family val="2"/>
        <scheme val="minor"/>
      </rPr>
      <t>5</t>
    </r>
  </si>
  <si>
    <r>
      <t>Phosphorus (P</t>
    </r>
    <r>
      <rPr>
        <vertAlign val="subscript"/>
        <sz val="12"/>
        <color theme="1"/>
        <rFont val="Arial"/>
        <family val="2"/>
      </rPr>
      <t>2</t>
    </r>
    <r>
      <rPr>
        <sz val="12"/>
        <color theme="1"/>
        <rFont val="Arial"/>
        <family val="2"/>
      </rPr>
      <t>O</t>
    </r>
    <r>
      <rPr>
        <vertAlign val="subscript"/>
        <sz val="12"/>
        <color theme="1"/>
        <rFont val="Arial"/>
        <family val="2"/>
      </rPr>
      <t>5</t>
    </r>
    <r>
      <rPr>
        <sz val="12"/>
        <color theme="1"/>
        <rFont val="Arial"/>
        <family val="2"/>
      </rPr>
      <t>) production</t>
    </r>
  </si>
  <si>
    <r>
      <t>yd</t>
    </r>
    <r>
      <rPr>
        <vertAlign val="superscript"/>
        <sz val="12"/>
        <color theme="1"/>
        <rFont val="Arial"/>
        <family val="2"/>
      </rPr>
      <t>3</t>
    </r>
    <r>
      <rPr>
        <sz val="12"/>
        <color theme="1"/>
        <rFont val="Arial"/>
        <family val="2"/>
      </rPr>
      <t>/year</t>
    </r>
  </si>
  <si>
    <t>Select the bedding used from the menu</t>
  </si>
  <si>
    <t>Bedding Type</t>
  </si>
  <si>
    <t>Straw</t>
  </si>
  <si>
    <t>Sawdust</t>
  </si>
  <si>
    <t>Corn stalks</t>
  </si>
  <si>
    <r>
      <t>lbs/yd</t>
    </r>
    <r>
      <rPr>
        <vertAlign val="superscript"/>
        <sz val="11"/>
        <color theme="1"/>
        <rFont val="Calibri"/>
        <family val="2"/>
        <scheme val="minor"/>
      </rPr>
      <t>3</t>
    </r>
  </si>
  <si>
    <t>bt</t>
  </si>
  <si>
    <t>ab</t>
  </si>
  <si>
    <t>bedding type</t>
  </si>
  <si>
    <t>Sand</t>
  </si>
  <si>
    <t>Total manure and bedding produced</t>
  </si>
  <si>
    <t>Amount of bedding used per animal</t>
  </si>
  <si>
    <t>tons/year/animal</t>
  </si>
  <si>
    <t>Manure Nutrient Checker by Nennich and Buckmaster, Purdue University, February 2014.</t>
  </si>
  <si>
    <t>Downloaded from : https://engineering.purdue.edu/~dbuckmas/outreach/Manure_Balance_Tool.xlsm</t>
  </si>
  <si>
    <t>lb/ton</t>
  </si>
  <si>
    <t>Density</t>
  </si>
  <si>
    <t>Description of this tool</t>
  </si>
  <si>
    <t>Author</t>
  </si>
  <si>
    <t>Affiliation</t>
  </si>
  <si>
    <t>Date</t>
  </si>
  <si>
    <t>URL to acquire</t>
  </si>
  <si>
    <t>Related tools:</t>
  </si>
  <si>
    <t>Manure Balance Tool</t>
  </si>
  <si>
    <t>Dennis Buckmaster, Professor &amp; Dean's Fellow for Digital Agriculture and Tamilee Nennich, former Purdue faculty</t>
  </si>
  <si>
    <t>Purdue University, Department of Agricultural &amp; Biological Engineering and Animal Sciences</t>
  </si>
  <si>
    <t>Updated December, 2021</t>
  </si>
  <si>
    <t>Manure Records</t>
  </si>
  <si>
    <t>Fertilizer Tools</t>
  </si>
  <si>
    <t>https://docs.google.com/spreadsheets/d/11MEMOHU-8uQVqdlFJPyIG5cn6ZEOYxCiEzqY7ohBqak/edit?usp=sharing</t>
  </si>
  <si>
    <t>https://engineering.purdue.edu/~dbuckmas/outreach/Fertilizer_tools.xlsx</t>
  </si>
  <si>
    <t>https://engineering.purdue.edu/~dbuckmas/outreach/Manure_Balance_Tool.xlsm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</si>
</sst>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0"/>
  </numFmts>
  <fonts count="22" x14ac:knownFonts="1">
    <font>
      <sz val="11"/>
      <color theme="1"/>
      <name val="Calibri"/>
      <family val="2"/>
      <scheme val="minor"/>
    </font>
    <font>
      <sz val="12"/>
      <color theme="1"/>
      <name val="Arial"/>
      <family val="2"/>
    </font>
    <font>
      <b/>
      <sz val="12"/>
      <color theme="1"/>
      <name val="Arial"/>
      <family val="2"/>
    </font>
    <font>
      <b/>
      <sz val="9"/>
      <color indexed="81"/>
      <name val="Tahoma"/>
      <family val="2"/>
    </font>
    <font>
      <sz val="14"/>
      <color theme="1"/>
      <name val="Arial"/>
      <family val="2"/>
    </font>
    <font>
      <b/>
      <sz val="13"/>
      <color theme="1"/>
      <name val="Arial"/>
      <family val="2"/>
    </font>
    <font>
      <sz val="11"/>
      <color rgb="FFFF0000"/>
      <name val="Arial"/>
      <family val="2"/>
    </font>
    <font>
      <i/>
      <sz val="12"/>
      <name val="Arial"/>
      <family val="2"/>
    </font>
    <font>
      <i/>
      <sz val="12"/>
      <color theme="1"/>
      <name val="Arial"/>
      <family val="2"/>
    </font>
    <font>
      <vertAlign val="subscript"/>
      <sz val="11"/>
      <color theme="1"/>
      <name val="Calibri"/>
      <family val="2"/>
      <scheme val="minor"/>
    </font>
    <font>
      <vertAlign val="subscript"/>
      <sz val="12"/>
      <color theme="1"/>
      <name val="Arial"/>
      <family val="2"/>
    </font>
    <font>
      <vertAlign val="superscript"/>
      <sz val="12"/>
      <color theme="1"/>
      <name val="Arial"/>
      <family val="2"/>
    </font>
    <font>
      <sz val="11"/>
      <color theme="0" tint="-0.249977111117893"/>
      <name val="Calibri"/>
      <family val="2"/>
      <scheme val="minor"/>
    </font>
    <font>
      <sz val="12"/>
      <name val="Arial"/>
      <family val="2"/>
    </font>
    <font>
      <vertAlign val="superscript"/>
      <sz val="11"/>
      <color theme="1"/>
      <name val="Calibri"/>
      <family val="2"/>
      <scheme val="minor"/>
    </font>
    <font>
      <sz val="11"/>
      <color theme="1"/>
      <name val="Calibri"/>
      <family val="2"/>
      <scheme val="minor"/>
    </font>
    <font>
      <u/>
      <sz val="11"/>
      <color theme="10"/>
      <name val="Calibri"/>
      <family val="2"/>
      <scheme val="minor"/>
    </font>
    <font>
      <b/>
      <sz val="14"/>
      <color rgb="FF8E6F3E"/>
      <name val="Calibri"/>
      <family val="2"/>
      <scheme val="minor"/>
    </font>
    <font>
      <sz val="10"/>
      <color theme="1"/>
      <name val="Arial"/>
      <family val="2"/>
    </font>
    <font>
      <b/>
      <sz val="10"/>
      <color rgb="FF8E6F3E"/>
      <name val="Arial"/>
      <family val="2"/>
    </font>
    <font>
      <u/>
      <sz val="10"/>
      <color theme="10"/>
      <name val="Arial"/>
      <family val="2"/>
    </font>
    <font>
      <b/>
      <sz val="11"/>
      <color rgb="FF8E6F3E"/>
      <name val="Calibri"/>
      <family val="2"/>
      <scheme val="minor"/>
    </font>
  </fonts>
  <fills count="13">
    <fill>
      <patternFill patternType="none"/>
    </fill>
    <fill>
      <patternFill patternType="gray125"/>
    </fill>
    <fill>
      <patternFill patternType="solid">
        <fgColor theme="9"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7EAE9"/>
        <bgColor indexed="64"/>
      </patternFill>
    </fill>
    <fill>
      <patternFill patternType="solid">
        <fgColor theme="0"/>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16" fillId="0" borderId="0" applyNumberFormat="0" applyFill="0" applyBorder="0" applyAlignment="0" applyProtection="0"/>
    <xf numFmtId="0" fontId="15" fillId="0" borderId="0"/>
    <xf numFmtId="0" fontId="16" fillId="0" borderId="0" applyNumberFormat="0" applyFill="0" applyBorder="0" applyAlignment="0" applyProtection="0"/>
    <xf numFmtId="0" fontId="20" fillId="0" borderId="0" applyNumberFormat="0" applyFill="0" applyBorder="0" applyAlignment="0" applyProtection="0"/>
  </cellStyleXfs>
  <cellXfs count="98">
    <xf numFmtId="0" fontId="0" fillId="0" borderId="0" xfId="0"/>
    <xf numFmtId="0" fontId="0" fillId="0" borderId="0" xfId="0" applyAlignment="1">
      <alignment horizontal="center"/>
    </xf>
    <xf numFmtId="0" fontId="0" fillId="7" borderId="0" xfId="0" applyFill="1"/>
    <xf numFmtId="0" fontId="0" fillId="7" borderId="0" xfId="0" applyFill="1" applyAlignment="1">
      <alignment horizontal="center"/>
    </xf>
    <xf numFmtId="0" fontId="0" fillId="0" borderId="0" xfId="0" applyAlignment="1">
      <alignment horizontal="center" wrapText="1"/>
    </xf>
    <xf numFmtId="2" fontId="0" fillId="7" borderId="0" xfId="0" applyNumberFormat="1" applyFill="1" applyAlignment="1">
      <alignment horizontal="center"/>
    </xf>
    <xf numFmtId="165" fontId="0" fillId="7" borderId="0" xfId="0" applyNumberFormat="1" applyFill="1" applyAlignment="1">
      <alignment horizontal="center"/>
    </xf>
    <xf numFmtId="166" fontId="0" fillId="7" borderId="0" xfId="0" applyNumberFormat="1" applyFill="1" applyAlignment="1">
      <alignment horizontal="center"/>
    </xf>
    <xf numFmtId="1" fontId="1" fillId="8" borderId="0" xfId="0" applyNumberFormat="1" applyFont="1" applyFill="1" applyBorder="1" applyProtection="1">
      <protection locked="0"/>
    </xf>
    <xf numFmtId="0" fontId="1" fillId="8" borderId="0" xfId="0" applyFont="1" applyFill="1" applyBorder="1" applyAlignment="1" applyProtection="1">
      <alignment horizontal="left"/>
      <protection locked="0"/>
    </xf>
    <xf numFmtId="0" fontId="12" fillId="0" borderId="0" xfId="0" applyFont="1" applyAlignment="1">
      <alignment horizontal="center"/>
    </xf>
    <xf numFmtId="165" fontId="12" fillId="7" borderId="0" xfId="0" applyNumberFormat="1" applyFont="1" applyFill="1" applyAlignment="1">
      <alignment horizontal="center"/>
    </xf>
    <xf numFmtId="166" fontId="12" fillId="7" borderId="0" xfId="0" applyNumberFormat="1" applyFont="1" applyFill="1" applyAlignment="1">
      <alignment horizontal="center"/>
    </xf>
    <xf numFmtId="164" fontId="1" fillId="4" borderId="0" xfId="0" applyNumberFormat="1" applyFont="1" applyFill="1" applyBorder="1" applyProtection="1">
      <protection locked="0"/>
    </xf>
    <xf numFmtId="1" fontId="1" fillId="4" borderId="0" xfId="0" applyNumberFormat="1" applyFont="1" applyFill="1" applyBorder="1" applyProtection="1">
      <protection locked="0"/>
    </xf>
    <xf numFmtId="1" fontId="1" fillId="4" borderId="7" xfId="0" applyNumberFormat="1" applyFont="1" applyFill="1" applyBorder="1" applyProtection="1">
      <protection locked="0"/>
    </xf>
    <xf numFmtId="164" fontId="1" fillId="8" borderId="0" xfId="0" applyNumberFormat="1" applyFont="1" applyFill="1" applyBorder="1" applyProtection="1">
      <protection locked="0"/>
    </xf>
    <xf numFmtId="0" fontId="0" fillId="0" borderId="0" xfId="0" applyAlignment="1">
      <alignment horizontal="center" vertical="center"/>
    </xf>
    <xf numFmtId="0" fontId="1" fillId="0" borderId="1" xfId="0" applyFont="1" applyBorder="1" applyProtection="1"/>
    <xf numFmtId="0" fontId="2" fillId="0" borderId="1" xfId="0" applyFont="1" applyBorder="1" applyProtection="1"/>
    <xf numFmtId="0" fontId="1" fillId="0" borderId="2" xfId="0" applyFont="1" applyBorder="1" applyProtection="1"/>
    <xf numFmtId="0" fontId="1" fillId="0" borderId="3" xfId="0" applyFont="1" applyBorder="1" applyProtection="1"/>
    <xf numFmtId="0" fontId="1" fillId="0" borderId="0" xfId="0" applyFont="1" applyFill="1" applyProtection="1"/>
    <xf numFmtId="0" fontId="1" fillId="0" borderId="0" xfId="0" applyFont="1" applyProtection="1"/>
    <xf numFmtId="0" fontId="1" fillId="2" borderId="4" xfId="0" applyFont="1" applyFill="1" applyBorder="1" applyProtection="1"/>
    <xf numFmtId="0" fontId="1" fillId="2" borderId="0" xfId="0" applyFont="1" applyFill="1" applyBorder="1" applyProtection="1"/>
    <xf numFmtId="0" fontId="1" fillId="2" borderId="5" xfId="0" applyFont="1" applyFill="1" applyBorder="1" applyProtection="1"/>
    <xf numFmtId="0" fontId="1" fillId="2" borderId="4" xfId="0" applyFont="1" applyFill="1" applyBorder="1" applyAlignment="1" applyProtection="1">
      <alignment horizontal="center"/>
    </xf>
    <xf numFmtId="0" fontId="1" fillId="0" borderId="4" xfId="0" applyFont="1" applyFill="1" applyBorder="1" applyAlignment="1" applyProtection="1">
      <alignment wrapText="1"/>
    </xf>
    <xf numFmtId="0" fontId="0" fillId="0" borderId="4" xfId="0" applyBorder="1" applyAlignment="1" applyProtection="1">
      <alignment wrapText="1"/>
    </xf>
    <xf numFmtId="1" fontId="1" fillId="8" borderId="0" xfId="0" applyNumberFormat="1" applyFont="1" applyFill="1" applyBorder="1" applyProtection="1"/>
    <xf numFmtId="0" fontId="0" fillId="0" borderId="0" xfId="0" applyBorder="1" applyAlignment="1" applyProtection="1">
      <alignment wrapText="1"/>
    </xf>
    <xf numFmtId="0" fontId="1" fillId="2" borderId="4" xfId="0" applyFont="1" applyFill="1" applyBorder="1" applyAlignment="1" applyProtection="1">
      <alignment horizontal="right"/>
    </xf>
    <xf numFmtId="0" fontId="1" fillId="3" borderId="4" xfId="0" applyFont="1" applyFill="1" applyBorder="1" applyProtection="1"/>
    <xf numFmtId="0" fontId="1" fillId="3" borderId="5" xfId="0" applyFont="1" applyFill="1" applyBorder="1" applyProtection="1"/>
    <xf numFmtId="0" fontId="1" fillId="0" borderId="0" xfId="0" quotePrefix="1" applyFont="1" applyFill="1" applyProtection="1"/>
    <xf numFmtId="0" fontId="1" fillId="3" borderId="6" xfId="0" applyFont="1" applyFill="1" applyBorder="1" applyProtection="1"/>
    <xf numFmtId="0" fontId="1" fillId="3" borderId="8" xfId="0" applyFont="1" applyFill="1" applyBorder="1" applyProtection="1"/>
    <xf numFmtId="0" fontId="1" fillId="6" borderId="4" xfId="0" applyFont="1" applyFill="1" applyBorder="1" applyProtection="1"/>
    <xf numFmtId="0" fontId="13" fillId="11" borderId="4" xfId="0" applyFont="1" applyFill="1" applyBorder="1" applyAlignment="1" applyProtection="1">
      <alignment vertical="center"/>
    </xf>
    <xf numFmtId="1" fontId="13" fillId="11" borderId="0" xfId="0" applyNumberFormat="1" applyFont="1" applyFill="1" applyBorder="1" applyAlignment="1" applyProtection="1">
      <alignment vertical="center"/>
    </xf>
    <xf numFmtId="0" fontId="13" fillId="11" borderId="5" xfId="0" applyFont="1" applyFill="1" applyBorder="1" applyAlignment="1" applyProtection="1">
      <alignment vertical="center"/>
    </xf>
    <xf numFmtId="0" fontId="6" fillId="0" borderId="0" xfId="0" quotePrefix="1" applyFont="1" applyFill="1" applyProtection="1"/>
    <xf numFmtId="0" fontId="1" fillId="5" borderId="4" xfId="0" applyFont="1" applyFill="1" applyBorder="1" applyProtection="1"/>
    <xf numFmtId="0" fontId="1" fillId="5" borderId="4" xfId="0" applyFont="1" applyFill="1" applyBorder="1" applyAlignment="1" applyProtection="1">
      <alignment vertical="center"/>
    </xf>
    <xf numFmtId="0" fontId="1" fillId="5" borderId="0" xfId="0" applyFont="1" applyFill="1" applyBorder="1" applyAlignment="1" applyProtection="1">
      <alignment vertical="center"/>
    </xf>
    <xf numFmtId="0" fontId="1" fillId="5" borderId="5" xfId="0" applyFont="1" applyFill="1" applyBorder="1" applyAlignment="1" applyProtection="1">
      <alignment vertical="center"/>
    </xf>
    <xf numFmtId="0" fontId="1" fillId="6" borderId="4" xfId="0" applyFont="1" applyFill="1" applyBorder="1" applyAlignment="1" applyProtection="1">
      <alignment vertical="center"/>
    </xf>
    <xf numFmtId="1" fontId="1" fillId="6" borderId="0" xfId="0" quotePrefix="1" applyNumberFormat="1" applyFont="1" applyFill="1" applyBorder="1" applyAlignment="1" applyProtection="1">
      <alignment vertical="center"/>
    </xf>
    <xf numFmtId="0" fontId="1" fillId="6" borderId="5" xfId="0" applyFont="1" applyFill="1" applyBorder="1" applyAlignment="1" applyProtection="1">
      <alignment vertical="center"/>
    </xf>
    <xf numFmtId="1" fontId="1" fillId="0" borderId="0" xfId="0" quotePrefix="1" applyNumberFormat="1" applyFont="1" applyFill="1" applyProtection="1"/>
    <xf numFmtId="1" fontId="1" fillId="6" borderId="0" xfId="0" applyNumberFormat="1" applyFont="1" applyFill="1" applyBorder="1" applyAlignment="1" applyProtection="1">
      <alignment vertical="center"/>
    </xf>
    <xf numFmtId="0" fontId="1" fillId="6" borderId="6" xfId="0" applyFont="1" applyFill="1" applyBorder="1" applyAlignment="1" applyProtection="1">
      <alignment vertical="center"/>
    </xf>
    <xf numFmtId="1" fontId="1" fillId="6" borderId="7" xfId="0" applyNumberFormat="1" applyFont="1" applyFill="1" applyBorder="1" applyAlignment="1" applyProtection="1">
      <alignment vertical="center"/>
    </xf>
    <xf numFmtId="0" fontId="1" fillId="6" borderId="8" xfId="0" applyFont="1" applyFill="1" applyBorder="1" applyAlignment="1" applyProtection="1">
      <alignment vertical="center"/>
    </xf>
    <xf numFmtId="0" fontId="1" fillId="0" borderId="4" xfId="0" applyFont="1" applyBorder="1" applyProtection="1"/>
    <xf numFmtId="0" fontId="1" fillId="0" borderId="0" xfId="0" applyFont="1" applyBorder="1" applyProtection="1"/>
    <xf numFmtId="0" fontId="1" fillId="0" borderId="0" xfId="0" applyFont="1" applyFill="1" applyBorder="1" applyProtection="1"/>
    <xf numFmtId="0" fontId="1" fillId="5" borderId="0" xfId="0" applyFont="1" applyFill="1" applyBorder="1" applyProtection="1"/>
    <xf numFmtId="0" fontId="1" fillId="5" borderId="5" xfId="0" applyFont="1" applyFill="1" applyBorder="1" applyProtection="1"/>
    <xf numFmtId="0" fontId="1" fillId="6" borderId="0" xfId="0" applyFont="1" applyFill="1" applyBorder="1" applyProtection="1"/>
    <xf numFmtId="1" fontId="1" fillId="6" borderId="0" xfId="0" applyNumberFormat="1" applyFont="1" applyFill="1" applyBorder="1" applyProtection="1"/>
    <xf numFmtId="0" fontId="1" fillId="6" borderId="5" xfId="0" applyFont="1" applyFill="1" applyBorder="1" applyProtection="1"/>
    <xf numFmtId="0" fontId="1" fillId="0" borderId="5" xfId="0" applyFont="1" applyBorder="1" applyProtection="1"/>
    <xf numFmtId="0" fontId="1" fillId="9" borderId="4" xfId="0" applyFont="1" applyFill="1" applyBorder="1" applyProtection="1"/>
    <xf numFmtId="0" fontId="1" fillId="9" borderId="0" xfId="0" applyFont="1" applyFill="1" applyBorder="1" applyProtection="1"/>
    <xf numFmtId="1" fontId="1" fillId="9" borderId="0" xfId="0" applyNumberFormat="1" applyFont="1" applyFill="1" applyBorder="1" applyProtection="1"/>
    <xf numFmtId="0" fontId="1" fillId="9" borderId="5" xfId="0" applyFont="1" applyFill="1" applyBorder="1" applyProtection="1"/>
    <xf numFmtId="0" fontId="1" fillId="9" borderId="6" xfId="0" applyFont="1" applyFill="1" applyBorder="1" applyProtection="1"/>
    <xf numFmtId="0" fontId="1" fillId="9" borderId="7" xfId="0" applyFont="1" applyFill="1" applyBorder="1" applyProtection="1"/>
    <xf numFmtId="1" fontId="1" fillId="9" borderId="7" xfId="0" applyNumberFormat="1" applyFont="1" applyFill="1" applyBorder="1" applyProtection="1"/>
    <xf numFmtId="0" fontId="1" fillId="9" borderId="8" xfId="0" applyFont="1" applyFill="1" applyBorder="1" applyProtection="1"/>
    <xf numFmtId="1" fontId="1" fillId="0" borderId="0" xfId="0" applyNumberFormat="1" applyFont="1" applyFill="1" applyBorder="1" applyProtection="1"/>
    <xf numFmtId="0" fontId="4" fillId="10" borderId="0" xfId="0" applyFont="1" applyFill="1" applyAlignment="1" applyProtection="1">
      <alignment horizontal="right"/>
    </xf>
    <xf numFmtId="0" fontId="4" fillId="10" borderId="0" xfId="0" applyFont="1" applyFill="1" applyProtection="1"/>
    <xf numFmtId="0" fontId="1" fillId="0" borderId="0" xfId="0" applyFont="1" applyAlignment="1" applyProtection="1">
      <alignment horizontal="center"/>
    </xf>
    <xf numFmtId="0" fontId="7" fillId="0" borderId="0" xfId="0" applyFont="1" applyProtection="1"/>
    <xf numFmtId="0" fontId="8" fillId="0" borderId="0" xfId="0" applyFont="1" applyProtection="1"/>
    <xf numFmtId="1" fontId="5" fillId="10" borderId="0" xfId="0" applyNumberFormat="1" applyFont="1" applyFill="1" applyAlignment="1" applyProtection="1">
      <alignment horizontal="center"/>
    </xf>
    <xf numFmtId="0" fontId="15" fillId="12" borderId="0" xfId="2" applyFill="1"/>
    <xf numFmtId="0" fontId="15" fillId="0" borderId="0" xfId="2"/>
    <xf numFmtId="0" fontId="17" fillId="12" borderId="0" xfId="2" applyFont="1" applyFill="1" applyBorder="1" applyAlignment="1">
      <alignment horizontal="left" vertical="center"/>
    </xf>
    <xf numFmtId="0" fontId="18" fillId="0" borderId="0" xfId="2" applyFont="1"/>
    <xf numFmtId="0" fontId="18" fillId="0" borderId="0" xfId="2" applyFont="1" applyFill="1"/>
    <xf numFmtId="0" fontId="15" fillId="0" borderId="0" xfId="2" applyFill="1"/>
    <xf numFmtId="0" fontId="19" fillId="0" borderId="0" xfId="2" applyFont="1"/>
    <xf numFmtId="15" fontId="18" fillId="0" borderId="0" xfId="2" applyNumberFormat="1" applyFont="1" applyAlignment="1">
      <alignment horizontal="left"/>
    </xf>
    <xf numFmtId="0" fontId="19" fillId="0" borderId="0" xfId="2" applyFont="1" applyFill="1"/>
    <xf numFmtId="15" fontId="20" fillId="0" borderId="0" xfId="3" applyNumberFormat="1" applyFont="1"/>
    <xf numFmtId="0" fontId="21" fillId="0" borderId="0" xfId="2" applyFont="1"/>
    <xf numFmtId="0" fontId="15" fillId="0" borderId="0" xfId="2" applyNumberFormat="1" applyAlignment="1">
      <alignment horizontal="left"/>
    </xf>
    <xf numFmtId="0" fontId="15" fillId="0" borderId="0" xfId="2" applyNumberFormat="1" applyFont="1" applyAlignment="1">
      <alignment horizontal="left"/>
    </xf>
    <xf numFmtId="0" fontId="16" fillId="0" borderId="0" xfId="4" applyNumberFormat="1" applyFont="1" applyAlignment="1">
      <alignment horizontal="left"/>
    </xf>
    <xf numFmtId="15" fontId="16" fillId="0" borderId="0" xfId="3" applyNumberFormat="1" applyAlignment="1"/>
    <xf numFmtId="0" fontId="20" fillId="0" borderId="0" xfId="3" applyFont="1" applyAlignment="1">
      <alignment horizontal="left"/>
    </xf>
    <xf numFmtId="0" fontId="0" fillId="0" borderId="0" xfId="2" applyFont="1"/>
    <xf numFmtId="0" fontId="0" fillId="0" borderId="0" xfId="2" applyNumberFormat="1" applyFont="1" applyAlignment="1">
      <alignment horizontal="left"/>
    </xf>
    <xf numFmtId="0" fontId="16" fillId="0" borderId="0" xfId="1" applyNumberFormat="1" applyAlignment="1">
      <alignment horizontal="left"/>
    </xf>
  </cellXfs>
  <cellStyles count="5">
    <cellStyle name="Hyperlink" xfId="1" builtinId="8"/>
    <cellStyle name="Hyperlink 2" xfId="3" xr:uid="{C3BA1DEF-C542-4AE9-970B-E34000156971}"/>
    <cellStyle name="Hyperlink 3" xfId="4" xr:uid="{0CDD3C50-340B-4B4E-9899-DFAF1D7FBC51}"/>
    <cellStyle name="Normal" xfId="0" builtinId="0"/>
    <cellStyle name="Normal 2" xfId="2" xr:uid="{626DB46D-8F2D-4866-8D58-BD9AE3F019F9}"/>
  </cellStyles>
  <dxfs count="2">
    <dxf>
      <fill>
        <patternFill>
          <bgColor rgb="FFFF0000"/>
        </patternFill>
      </fill>
    </dxf>
    <dxf>
      <fill>
        <patternFill>
          <bgColor rgb="FF00B050"/>
        </patternFill>
      </fill>
    </dxf>
  </dxfs>
  <tableStyles count="0" defaultTableStyle="TableStyleMedium2" defaultPivotStyle="PivotStyleLight16"/>
  <colors>
    <mruColors>
      <color rgb="FFF7EAE9"/>
      <color rgb="FFE7E4D5"/>
      <color rgb="FF0066FF"/>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44723152337284"/>
          <c:y val="5.2365647733701524E-2"/>
          <c:w val="0.8705527684766271"/>
          <c:h val="0.64817947062828674"/>
        </c:manualLayout>
      </c:layout>
      <c:barChart>
        <c:barDir val="col"/>
        <c:grouping val="clustered"/>
        <c:varyColors val="0"/>
        <c:ser>
          <c:idx val="0"/>
          <c:order val="0"/>
          <c:tx>
            <c:strRef>
              <c:f>'single pen'!$B$17</c:f>
              <c:strCache>
                <c:ptCount val="1"/>
                <c:pt idx="0">
                  <c:v>Manure Nutrient Production</c:v>
                </c:pt>
              </c:strCache>
            </c:strRef>
          </c:tx>
          <c:spPr>
            <a:pattFill prst="wdUpDiag">
              <a:fgClr>
                <a:srgbClr val="663300"/>
              </a:fgClr>
              <a:bgClr>
                <a:schemeClr val="bg1"/>
              </a:bgClr>
            </a:pattFill>
          </c:spPr>
          <c:invertIfNegative val="0"/>
          <c:cat>
            <c:strRef>
              <c:f>'single pen'!$B$45:$B$46</c:f>
              <c:strCache>
                <c:ptCount val="2"/>
                <c:pt idx="0">
                  <c:v>Nitrogen</c:v>
                </c:pt>
                <c:pt idx="1">
                  <c:v>Phosphorus</c:v>
                </c:pt>
              </c:strCache>
            </c:strRef>
          </c:cat>
          <c:val>
            <c:numRef>
              <c:f>'single pen'!$C$18:$C$19</c:f>
              <c:numCache>
                <c:formatCode>0</c:formatCode>
                <c:ptCount val="2"/>
                <c:pt idx="0">
                  <c:v>262.41830065359477</c:v>
                </c:pt>
                <c:pt idx="1">
                  <c:v>79.760849673202614</c:v>
                </c:pt>
              </c:numCache>
            </c:numRef>
          </c:val>
          <c:extLst>
            <c:ext xmlns:c16="http://schemas.microsoft.com/office/drawing/2014/chart" uri="{C3380CC4-5D6E-409C-BE32-E72D297353CC}">
              <c16:uniqueId val="{00000000-587C-43B2-B3D1-B4D96F6D8EF6}"/>
            </c:ext>
          </c:extLst>
        </c:ser>
        <c:ser>
          <c:idx val="1"/>
          <c:order val="1"/>
          <c:tx>
            <c:v>Demand with Current Crop Mix</c:v>
          </c:tx>
          <c:spPr>
            <a:pattFill prst="lgConfetti">
              <a:fgClr>
                <a:srgbClr val="FF0000"/>
              </a:fgClr>
              <a:bgClr>
                <a:schemeClr val="bg1"/>
              </a:bgClr>
            </a:pattFill>
          </c:spPr>
          <c:invertIfNegative val="0"/>
          <c:cat>
            <c:strRef>
              <c:f>'single pen'!$B$45:$B$46</c:f>
              <c:strCache>
                <c:ptCount val="2"/>
                <c:pt idx="0">
                  <c:v>Nitrogen</c:v>
                </c:pt>
                <c:pt idx="1">
                  <c:v>Phosphorus</c:v>
                </c:pt>
              </c:strCache>
            </c:strRef>
          </c:cat>
          <c:val>
            <c:numRef>
              <c:f>'single pen'!$C$30:$C$31</c:f>
              <c:numCache>
                <c:formatCode>0</c:formatCode>
                <c:ptCount val="2"/>
                <c:pt idx="0">
                  <c:v>240</c:v>
                </c:pt>
                <c:pt idx="1">
                  <c:v>78</c:v>
                </c:pt>
              </c:numCache>
            </c:numRef>
          </c:val>
          <c:extLst>
            <c:ext xmlns:c16="http://schemas.microsoft.com/office/drawing/2014/chart" uri="{C3380CC4-5D6E-409C-BE32-E72D297353CC}">
              <c16:uniqueId val="{00000001-587C-43B2-B3D1-B4D96F6D8EF6}"/>
            </c:ext>
          </c:extLst>
        </c:ser>
        <c:dLbls>
          <c:showLegendKey val="0"/>
          <c:showVal val="0"/>
          <c:showCatName val="0"/>
          <c:showSerName val="0"/>
          <c:showPercent val="0"/>
          <c:showBubbleSize val="0"/>
        </c:dLbls>
        <c:gapWidth val="150"/>
        <c:axId val="259258600"/>
        <c:axId val="259258992"/>
      </c:barChart>
      <c:catAx>
        <c:axId val="259258600"/>
        <c:scaling>
          <c:orientation val="minMax"/>
        </c:scaling>
        <c:delete val="0"/>
        <c:axPos val="b"/>
        <c:numFmt formatCode="General" sourceLinked="0"/>
        <c:majorTickMark val="none"/>
        <c:minorTickMark val="none"/>
        <c:tickLblPos val="nextTo"/>
        <c:txPr>
          <a:bodyPr/>
          <a:lstStyle/>
          <a:p>
            <a:pPr>
              <a:defRPr sz="1400" b="1"/>
            </a:pPr>
            <a:endParaRPr lang="en-US"/>
          </a:p>
        </c:txPr>
        <c:crossAx val="259258992"/>
        <c:crosses val="autoZero"/>
        <c:auto val="1"/>
        <c:lblAlgn val="ctr"/>
        <c:lblOffset val="100"/>
        <c:noMultiLvlLbl val="0"/>
      </c:catAx>
      <c:valAx>
        <c:axId val="259258992"/>
        <c:scaling>
          <c:orientation val="minMax"/>
        </c:scaling>
        <c:delete val="0"/>
        <c:axPos val="l"/>
        <c:majorGridlines/>
        <c:title>
          <c:tx>
            <c:rich>
              <a:bodyPr rot="-5400000" vert="horz"/>
              <a:lstStyle/>
              <a:p>
                <a:pPr>
                  <a:defRPr sz="1600"/>
                </a:pPr>
                <a:r>
                  <a:rPr lang="en-US" sz="1400"/>
                  <a:t>Production &amp; Demand (lb/y)</a:t>
                </a:r>
              </a:p>
            </c:rich>
          </c:tx>
          <c:layout>
            <c:manualLayout>
              <c:xMode val="edge"/>
              <c:yMode val="edge"/>
              <c:x val="0.1718045310694665"/>
              <c:y val="6.9857099805643377E-2"/>
            </c:manualLayout>
          </c:layout>
          <c:overlay val="0"/>
        </c:title>
        <c:numFmt formatCode="0" sourceLinked="1"/>
        <c:majorTickMark val="in"/>
        <c:minorTickMark val="none"/>
        <c:tickLblPos val="nextTo"/>
        <c:txPr>
          <a:bodyPr/>
          <a:lstStyle/>
          <a:p>
            <a:pPr>
              <a:defRPr sz="1200"/>
            </a:pPr>
            <a:endParaRPr lang="en-US"/>
          </a:p>
        </c:txPr>
        <c:crossAx val="259258600"/>
        <c:crosses val="autoZero"/>
        <c:crossBetween val="between"/>
      </c:valAx>
      <c:dTable>
        <c:showHorzBorder val="1"/>
        <c:showVertBorder val="1"/>
        <c:showOutline val="1"/>
        <c:showKeys val="1"/>
      </c:dTable>
    </c:plotArea>
    <c:legend>
      <c:legendPos val="r"/>
      <c:layout>
        <c:manualLayout>
          <c:xMode val="edge"/>
          <c:yMode val="edge"/>
          <c:x val="0.59326267414950562"/>
          <c:y val="1.7854242509326254E-2"/>
          <c:w val="0.40325413200409882"/>
          <c:h val="0.22390441629816743"/>
        </c:manualLayout>
      </c:layout>
      <c:overlay val="0"/>
      <c:spPr>
        <a:solidFill>
          <a:schemeClr val="bg1">
            <a:lumMod val="85000"/>
          </a:schemeClr>
        </a:solidFill>
      </c:spPr>
      <c:txPr>
        <a:bodyPr/>
        <a:lstStyle/>
        <a:p>
          <a:pPr>
            <a:defRPr sz="1200" b="0"/>
          </a:pPr>
          <a:endParaRPr lang="en-US"/>
        </a:p>
      </c:txPr>
    </c:legend>
    <c:plotVisOnly val="1"/>
    <c:dispBlanksAs val="gap"/>
    <c:showDLblsOverMax val="0"/>
  </c:chart>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457383390390609"/>
          <c:y val="4.8304811898512677E-2"/>
          <c:w val="0.61542616609609391"/>
          <c:h val="0.68959332034480258"/>
        </c:manualLayout>
      </c:layout>
      <c:barChart>
        <c:barDir val="col"/>
        <c:grouping val="clustered"/>
        <c:varyColors val="0"/>
        <c:ser>
          <c:idx val="0"/>
          <c:order val="0"/>
          <c:tx>
            <c:strRef>
              <c:f>'single pen'!$B$17</c:f>
              <c:strCache>
                <c:ptCount val="1"/>
                <c:pt idx="0">
                  <c:v>Manure Nutrient Production</c:v>
                </c:pt>
              </c:strCache>
            </c:strRef>
          </c:tx>
          <c:spPr>
            <a:pattFill prst="wdUpDiag">
              <a:fgClr>
                <a:srgbClr val="663300"/>
              </a:fgClr>
              <a:bgClr>
                <a:schemeClr val="bg1"/>
              </a:bgClr>
            </a:pattFill>
          </c:spPr>
          <c:invertIfNegative val="0"/>
          <c:cat>
            <c:strRef>
              <c:f>'single pen'!$B$45:$B$46</c:f>
              <c:strCache>
                <c:ptCount val="2"/>
                <c:pt idx="0">
                  <c:v>Nitrogen</c:v>
                </c:pt>
                <c:pt idx="1">
                  <c:v>Phosphorus</c:v>
                </c:pt>
              </c:strCache>
            </c:strRef>
          </c:cat>
          <c:val>
            <c:numRef>
              <c:f>'single pen'!$C$18:$C$19</c:f>
              <c:numCache>
                <c:formatCode>0</c:formatCode>
                <c:ptCount val="2"/>
                <c:pt idx="0">
                  <c:v>262.41830065359477</c:v>
                </c:pt>
                <c:pt idx="1">
                  <c:v>79.760849673202614</c:v>
                </c:pt>
              </c:numCache>
            </c:numRef>
          </c:val>
          <c:extLst>
            <c:ext xmlns:c16="http://schemas.microsoft.com/office/drawing/2014/chart" uri="{C3380CC4-5D6E-409C-BE32-E72D297353CC}">
              <c16:uniqueId val="{00000000-BB54-4B15-97A4-0C72C4ABED8C}"/>
            </c:ext>
          </c:extLst>
        </c:ser>
        <c:ser>
          <c:idx val="2"/>
          <c:order val="1"/>
          <c:tx>
            <c:v>Demand with 100% Grassland</c:v>
          </c:tx>
          <c:spPr>
            <a:pattFill prst="ltHorz">
              <a:fgClr>
                <a:srgbClr val="00B050"/>
              </a:fgClr>
              <a:bgClr>
                <a:schemeClr val="bg1"/>
              </a:bgClr>
            </a:pattFill>
          </c:spPr>
          <c:invertIfNegative val="0"/>
          <c:cat>
            <c:strRef>
              <c:f>'single pen'!$B$45:$B$46</c:f>
              <c:strCache>
                <c:ptCount val="2"/>
                <c:pt idx="0">
                  <c:v>Nitrogen</c:v>
                </c:pt>
                <c:pt idx="1">
                  <c:v>Phosphorus</c:v>
                </c:pt>
              </c:strCache>
            </c:strRef>
          </c:cat>
          <c:val>
            <c:numRef>
              <c:f>'single pen'!$C$32:$C$33</c:f>
              <c:numCache>
                <c:formatCode>0</c:formatCode>
                <c:ptCount val="2"/>
                <c:pt idx="0">
                  <c:v>240</c:v>
                </c:pt>
                <c:pt idx="1">
                  <c:v>78</c:v>
                </c:pt>
              </c:numCache>
            </c:numRef>
          </c:val>
          <c:extLst>
            <c:ext xmlns:c16="http://schemas.microsoft.com/office/drawing/2014/chart" uri="{C3380CC4-5D6E-409C-BE32-E72D297353CC}">
              <c16:uniqueId val="{00000001-BB54-4B15-97A4-0C72C4ABED8C}"/>
            </c:ext>
          </c:extLst>
        </c:ser>
        <c:dLbls>
          <c:showLegendKey val="0"/>
          <c:showVal val="0"/>
          <c:showCatName val="0"/>
          <c:showSerName val="0"/>
          <c:showPercent val="0"/>
          <c:showBubbleSize val="0"/>
        </c:dLbls>
        <c:gapWidth val="150"/>
        <c:axId val="259260168"/>
        <c:axId val="259260560"/>
      </c:barChart>
      <c:catAx>
        <c:axId val="259260168"/>
        <c:scaling>
          <c:orientation val="minMax"/>
        </c:scaling>
        <c:delete val="0"/>
        <c:axPos val="b"/>
        <c:numFmt formatCode="General" sourceLinked="0"/>
        <c:majorTickMark val="none"/>
        <c:minorTickMark val="none"/>
        <c:tickLblPos val="nextTo"/>
        <c:txPr>
          <a:bodyPr/>
          <a:lstStyle/>
          <a:p>
            <a:pPr>
              <a:defRPr b="1"/>
            </a:pPr>
            <a:endParaRPr lang="en-US"/>
          </a:p>
        </c:txPr>
        <c:crossAx val="259260560"/>
        <c:crosses val="autoZero"/>
        <c:auto val="1"/>
        <c:lblAlgn val="ctr"/>
        <c:lblOffset val="100"/>
        <c:noMultiLvlLbl val="0"/>
      </c:catAx>
      <c:valAx>
        <c:axId val="259260560"/>
        <c:scaling>
          <c:orientation val="minMax"/>
        </c:scaling>
        <c:delete val="0"/>
        <c:axPos val="l"/>
        <c:majorGridlines/>
        <c:title>
          <c:tx>
            <c:rich>
              <a:bodyPr rot="-5400000" vert="horz"/>
              <a:lstStyle/>
              <a:p>
                <a:pPr>
                  <a:defRPr sz="900"/>
                </a:pPr>
                <a:r>
                  <a:rPr lang="en-US" sz="900"/>
                  <a:t>Production &amp; Demand (lb/y)</a:t>
                </a:r>
              </a:p>
            </c:rich>
          </c:tx>
          <c:layout>
            <c:manualLayout>
              <c:xMode val="edge"/>
              <c:yMode val="edge"/>
              <c:x val="0.14119279736552565"/>
              <c:y val="0.13247598726065424"/>
            </c:manualLayout>
          </c:layout>
          <c:overlay val="0"/>
        </c:title>
        <c:numFmt formatCode="0" sourceLinked="1"/>
        <c:majorTickMark val="in"/>
        <c:minorTickMark val="none"/>
        <c:tickLblPos val="nextTo"/>
        <c:crossAx val="259260168"/>
        <c:crosses val="autoZero"/>
        <c:crossBetween val="between"/>
      </c:valAx>
      <c:dTable>
        <c:showHorzBorder val="1"/>
        <c:showVertBorder val="1"/>
        <c:showOutline val="1"/>
        <c:showKeys val="1"/>
        <c:txPr>
          <a:bodyPr/>
          <a:lstStyle/>
          <a:p>
            <a:pPr rtl="0">
              <a:defRPr sz="800"/>
            </a:pPr>
            <a:endParaRPr lang="en-US"/>
          </a:p>
        </c:txPr>
      </c:dTable>
    </c:plotArea>
    <c:legend>
      <c:legendPos val="r"/>
      <c:layout>
        <c:manualLayout>
          <c:xMode val="edge"/>
          <c:yMode val="edge"/>
          <c:x val="0.67550460227947984"/>
          <c:y val="1.8306661879692859E-2"/>
          <c:w val="0.31077906215557394"/>
          <c:h val="0.31683030077979946"/>
        </c:manualLayout>
      </c:layout>
      <c:overlay val="0"/>
      <c:spPr>
        <a:solidFill>
          <a:schemeClr val="bg1">
            <a:lumMod val="85000"/>
          </a:schemeClr>
        </a:solidFill>
      </c:spPr>
      <c:txPr>
        <a:bodyPr/>
        <a:lstStyle/>
        <a:p>
          <a:pPr>
            <a:defRPr sz="900"/>
          </a:pPr>
          <a:endParaRPr lang="en-US"/>
        </a:p>
      </c:txPr>
    </c:legend>
    <c:plotVisOnly val="1"/>
    <c:dispBlanksAs val="gap"/>
    <c:showDLblsOverMax val="0"/>
  </c:chart>
  <c:spPr>
    <a:ln w="15875"/>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5706362945168207"/>
          <c:y val="2.4375132786903578E-2"/>
          <c:w val="0.64293637054831787"/>
          <c:h val="0.83261938109844358"/>
        </c:manualLayout>
      </c:layout>
      <c:barChart>
        <c:barDir val="col"/>
        <c:grouping val="clustered"/>
        <c:varyColors val="0"/>
        <c:ser>
          <c:idx val="0"/>
          <c:order val="0"/>
          <c:tx>
            <c:strRef>
              <c:f>'single pen'!$B$17</c:f>
              <c:strCache>
                <c:ptCount val="1"/>
                <c:pt idx="0">
                  <c:v>Manure Nutrient Production</c:v>
                </c:pt>
              </c:strCache>
            </c:strRef>
          </c:tx>
          <c:spPr>
            <a:pattFill prst="wdUpDiag">
              <a:fgClr>
                <a:srgbClr val="663300"/>
              </a:fgClr>
              <a:bgClr>
                <a:schemeClr val="bg1"/>
              </a:bgClr>
            </a:pattFill>
          </c:spPr>
          <c:invertIfNegative val="0"/>
          <c:cat>
            <c:strRef>
              <c:f>'single pen'!$B$45:$B$46</c:f>
              <c:strCache>
                <c:ptCount val="2"/>
                <c:pt idx="0">
                  <c:v>Nitrogen</c:v>
                </c:pt>
                <c:pt idx="1">
                  <c:v>Phosphorus</c:v>
                </c:pt>
              </c:strCache>
            </c:strRef>
          </c:cat>
          <c:val>
            <c:numRef>
              <c:f>'single pen'!$C$18:$C$19</c:f>
              <c:numCache>
                <c:formatCode>0</c:formatCode>
                <c:ptCount val="2"/>
                <c:pt idx="0">
                  <c:v>262.41830065359477</c:v>
                </c:pt>
                <c:pt idx="1">
                  <c:v>79.760849673202614</c:v>
                </c:pt>
              </c:numCache>
            </c:numRef>
          </c:val>
          <c:extLst>
            <c:ext xmlns:c16="http://schemas.microsoft.com/office/drawing/2014/chart" uri="{C3380CC4-5D6E-409C-BE32-E72D297353CC}">
              <c16:uniqueId val="{00000000-CBAA-4E2F-BFD4-B483603C88AF}"/>
            </c:ext>
          </c:extLst>
        </c:ser>
        <c:ser>
          <c:idx val="3"/>
          <c:order val="1"/>
          <c:tx>
            <c:v>Demand with 100% Corn</c:v>
          </c:tx>
          <c:spPr>
            <a:pattFill prst="dkVert">
              <a:fgClr>
                <a:srgbClr val="FFC000"/>
              </a:fgClr>
              <a:bgClr>
                <a:schemeClr val="bg1"/>
              </a:bgClr>
            </a:pattFill>
          </c:spPr>
          <c:invertIfNegative val="0"/>
          <c:cat>
            <c:strRef>
              <c:f>'single pen'!$B$45:$B$46</c:f>
              <c:strCache>
                <c:ptCount val="2"/>
                <c:pt idx="0">
                  <c:v>Nitrogen</c:v>
                </c:pt>
                <c:pt idx="1">
                  <c:v>Phosphorus</c:v>
                </c:pt>
              </c:strCache>
            </c:strRef>
          </c:cat>
          <c:val>
            <c:numRef>
              <c:f>'single pen'!$C$34:$C$35</c:f>
              <c:numCache>
                <c:formatCode>0</c:formatCode>
                <c:ptCount val="2"/>
                <c:pt idx="0">
                  <c:v>270</c:v>
                </c:pt>
                <c:pt idx="1">
                  <c:v>111</c:v>
                </c:pt>
              </c:numCache>
            </c:numRef>
          </c:val>
          <c:extLst>
            <c:ext xmlns:c16="http://schemas.microsoft.com/office/drawing/2014/chart" uri="{C3380CC4-5D6E-409C-BE32-E72D297353CC}">
              <c16:uniqueId val="{00000001-CBAA-4E2F-BFD4-B483603C88AF}"/>
            </c:ext>
          </c:extLst>
        </c:ser>
        <c:dLbls>
          <c:showLegendKey val="0"/>
          <c:showVal val="0"/>
          <c:showCatName val="0"/>
          <c:showSerName val="0"/>
          <c:showPercent val="0"/>
          <c:showBubbleSize val="0"/>
        </c:dLbls>
        <c:gapWidth val="150"/>
        <c:axId val="261068880"/>
        <c:axId val="261069272"/>
      </c:barChart>
      <c:catAx>
        <c:axId val="261068880"/>
        <c:scaling>
          <c:orientation val="minMax"/>
        </c:scaling>
        <c:delete val="0"/>
        <c:axPos val="b"/>
        <c:numFmt formatCode="General" sourceLinked="0"/>
        <c:majorTickMark val="none"/>
        <c:minorTickMark val="none"/>
        <c:tickLblPos val="nextTo"/>
        <c:crossAx val="261069272"/>
        <c:crosses val="autoZero"/>
        <c:auto val="1"/>
        <c:lblAlgn val="ctr"/>
        <c:lblOffset val="100"/>
        <c:noMultiLvlLbl val="0"/>
      </c:catAx>
      <c:valAx>
        <c:axId val="261069272"/>
        <c:scaling>
          <c:orientation val="minMax"/>
        </c:scaling>
        <c:delete val="0"/>
        <c:axPos val="l"/>
        <c:majorGridlines/>
        <c:title>
          <c:tx>
            <c:rich>
              <a:bodyPr rot="-5400000" vert="horz"/>
              <a:lstStyle/>
              <a:p>
                <a:pPr>
                  <a:defRPr/>
                </a:pPr>
                <a:r>
                  <a:rPr lang="en-US" sz="900"/>
                  <a:t>Production &amp; Demand (lb/y)</a:t>
                </a:r>
              </a:p>
            </c:rich>
          </c:tx>
          <c:layout>
            <c:manualLayout>
              <c:xMode val="edge"/>
              <c:yMode val="edge"/>
              <c:x val="0.14929476520298135"/>
              <c:y val="0.13252930517493344"/>
            </c:manualLayout>
          </c:layout>
          <c:overlay val="0"/>
        </c:title>
        <c:numFmt formatCode="0" sourceLinked="1"/>
        <c:majorTickMark val="in"/>
        <c:minorTickMark val="none"/>
        <c:tickLblPos val="nextTo"/>
        <c:txPr>
          <a:bodyPr/>
          <a:lstStyle/>
          <a:p>
            <a:pPr>
              <a:defRPr sz="900"/>
            </a:pPr>
            <a:endParaRPr lang="en-US"/>
          </a:p>
        </c:txPr>
        <c:crossAx val="261068880"/>
        <c:crosses val="autoZero"/>
        <c:crossBetween val="between"/>
      </c:valAx>
      <c:dTable>
        <c:showHorzBorder val="1"/>
        <c:showVertBorder val="1"/>
        <c:showOutline val="1"/>
        <c:showKeys val="1"/>
      </c:dTable>
    </c:plotArea>
    <c:legend>
      <c:legendPos val="r"/>
      <c:layout>
        <c:manualLayout>
          <c:xMode val="edge"/>
          <c:yMode val="edge"/>
          <c:x val="0.6813404296063994"/>
          <c:y val="1.3968133938655246E-2"/>
          <c:w val="0.2993115452216763"/>
          <c:h val="0.27139930838989595"/>
        </c:manualLayout>
      </c:layout>
      <c:overlay val="0"/>
      <c:spPr>
        <a:solidFill>
          <a:schemeClr val="bg1">
            <a:lumMod val="85000"/>
          </a:schemeClr>
        </a:solidFill>
      </c:spPr>
    </c:legend>
    <c:plotVisOnly val="1"/>
    <c:dispBlanksAs val="gap"/>
    <c:showDLblsOverMax val="0"/>
  </c:chart>
  <c:spPr>
    <a:ln w="15875"/>
  </c:spPr>
  <c:txPr>
    <a:bodyPr/>
    <a:lstStyle/>
    <a:p>
      <a:pPr>
        <a:defRPr sz="8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422506383008243"/>
          <c:y val="2.713383743784761E-2"/>
          <c:w val="0.73366535433070879"/>
          <c:h val="0.83261938109844358"/>
        </c:manualLayout>
      </c:layout>
      <c:barChart>
        <c:barDir val="col"/>
        <c:grouping val="clustered"/>
        <c:varyColors val="0"/>
        <c:ser>
          <c:idx val="0"/>
          <c:order val="0"/>
          <c:tx>
            <c:strRef>
              <c:f>'single pen'!$B$17</c:f>
              <c:strCache>
                <c:ptCount val="1"/>
                <c:pt idx="0">
                  <c:v>Manure Nutrient Production</c:v>
                </c:pt>
              </c:strCache>
            </c:strRef>
          </c:tx>
          <c:spPr>
            <a:pattFill prst="wdUpDiag">
              <a:fgClr>
                <a:srgbClr val="663300"/>
              </a:fgClr>
              <a:bgClr>
                <a:schemeClr val="bg1"/>
              </a:bgClr>
            </a:pattFill>
          </c:spPr>
          <c:invertIfNegative val="0"/>
          <c:cat>
            <c:strRef>
              <c:f>'single pen'!$B$45:$B$46</c:f>
              <c:strCache>
                <c:ptCount val="2"/>
                <c:pt idx="0">
                  <c:v>Nitrogen</c:v>
                </c:pt>
                <c:pt idx="1">
                  <c:v>Phosphorus</c:v>
                </c:pt>
              </c:strCache>
            </c:strRef>
          </c:cat>
          <c:val>
            <c:numRef>
              <c:f>'single pen'!$C$18:$C$19</c:f>
              <c:numCache>
                <c:formatCode>0</c:formatCode>
                <c:ptCount val="2"/>
                <c:pt idx="0">
                  <c:v>262.41830065359477</c:v>
                </c:pt>
                <c:pt idx="1">
                  <c:v>79.760849673202614</c:v>
                </c:pt>
              </c:numCache>
            </c:numRef>
          </c:val>
          <c:extLst>
            <c:ext xmlns:c16="http://schemas.microsoft.com/office/drawing/2014/chart" uri="{C3380CC4-5D6E-409C-BE32-E72D297353CC}">
              <c16:uniqueId val="{00000000-EE23-4A71-A6B0-638745375A6E}"/>
            </c:ext>
          </c:extLst>
        </c:ser>
        <c:ser>
          <c:idx val="4"/>
          <c:order val="1"/>
          <c:tx>
            <c:v>Demand with 100% Soybeans</c:v>
          </c:tx>
          <c:spPr>
            <a:pattFill prst="diagBrick">
              <a:fgClr>
                <a:srgbClr val="0066FF"/>
              </a:fgClr>
              <a:bgClr>
                <a:schemeClr val="bg1"/>
              </a:bgClr>
            </a:pattFill>
          </c:spPr>
          <c:invertIfNegative val="0"/>
          <c:cat>
            <c:strRef>
              <c:f>'single pen'!$B$45:$B$46</c:f>
              <c:strCache>
                <c:ptCount val="2"/>
                <c:pt idx="0">
                  <c:v>Nitrogen</c:v>
                </c:pt>
                <c:pt idx="1">
                  <c:v>Phosphorus</c:v>
                </c:pt>
              </c:strCache>
            </c:strRef>
          </c:cat>
          <c:val>
            <c:numRef>
              <c:f>'single pen'!$C$36:$C$37</c:f>
              <c:numCache>
                <c:formatCode>0</c:formatCode>
                <c:ptCount val="2"/>
                <c:pt idx="0">
                  <c:v>304</c:v>
                </c:pt>
                <c:pt idx="1">
                  <c:v>64</c:v>
                </c:pt>
              </c:numCache>
            </c:numRef>
          </c:val>
          <c:extLst>
            <c:ext xmlns:c16="http://schemas.microsoft.com/office/drawing/2014/chart" uri="{C3380CC4-5D6E-409C-BE32-E72D297353CC}">
              <c16:uniqueId val="{00000001-EE23-4A71-A6B0-638745375A6E}"/>
            </c:ext>
          </c:extLst>
        </c:ser>
        <c:dLbls>
          <c:showLegendKey val="0"/>
          <c:showVal val="0"/>
          <c:showCatName val="0"/>
          <c:showSerName val="0"/>
          <c:showPercent val="0"/>
          <c:showBubbleSize val="0"/>
        </c:dLbls>
        <c:gapWidth val="150"/>
        <c:axId val="261070448"/>
        <c:axId val="261070840"/>
      </c:barChart>
      <c:catAx>
        <c:axId val="261070448"/>
        <c:scaling>
          <c:orientation val="minMax"/>
        </c:scaling>
        <c:delete val="0"/>
        <c:axPos val="b"/>
        <c:numFmt formatCode="General" sourceLinked="0"/>
        <c:majorTickMark val="none"/>
        <c:minorTickMark val="none"/>
        <c:tickLblPos val="nextTo"/>
        <c:crossAx val="261070840"/>
        <c:crosses val="autoZero"/>
        <c:auto val="1"/>
        <c:lblAlgn val="ctr"/>
        <c:lblOffset val="100"/>
        <c:noMultiLvlLbl val="0"/>
      </c:catAx>
      <c:valAx>
        <c:axId val="261070840"/>
        <c:scaling>
          <c:orientation val="minMax"/>
        </c:scaling>
        <c:delete val="0"/>
        <c:axPos val="l"/>
        <c:majorGridlines/>
        <c:title>
          <c:tx>
            <c:rich>
              <a:bodyPr rot="-5400000" vert="horz"/>
              <a:lstStyle/>
              <a:p>
                <a:pPr>
                  <a:defRPr/>
                </a:pPr>
                <a:r>
                  <a:rPr lang="en-US" sz="900"/>
                  <a:t>Production &amp; Demand (lb/y)</a:t>
                </a:r>
              </a:p>
            </c:rich>
          </c:tx>
          <c:layout>
            <c:manualLayout>
              <c:xMode val="edge"/>
              <c:yMode val="edge"/>
              <c:x val="0.15028684261748021"/>
              <c:y val="0.12799558587620427"/>
            </c:manualLayout>
          </c:layout>
          <c:overlay val="0"/>
        </c:title>
        <c:numFmt formatCode="0" sourceLinked="1"/>
        <c:majorTickMark val="in"/>
        <c:minorTickMark val="none"/>
        <c:tickLblPos val="nextTo"/>
        <c:txPr>
          <a:bodyPr/>
          <a:lstStyle/>
          <a:p>
            <a:pPr>
              <a:defRPr sz="900"/>
            </a:pPr>
            <a:endParaRPr lang="en-US"/>
          </a:p>
        </c:txPr>
        <c:crossAx val="261070448"/>
        <c:crosses val="autoZero"/>
        <c:crossBetween val="between"/>
      </c:valAx>
      <c:dTable>
        <c:showHorzBorder val="1"/>
        <c:showVertBorder val="1"/>
        <c:showOutline val="1"/>
        <c:showKeys val="1"/>
      </c:dTable>
    </c:plotArea>
    <c:legend>
      <c:legendPos val="r"/>
      <c:layout>
        <c:manualLayout>
          <c:xMode val="edge"/>
          <c:yMode val="edge"/>
          <c:x val="0.65447900085161181"/>
          <c:y val="1.3875011115833639E-2"/>
          <c:w val="0.3283096259885655"/>
          <c:h val="0.28226445110888754"/>
        </c:manualLayout>
      </c:layout>
      <c:overlay val="0"/>
      <c:spPr>
        <a:solidFill>
          <a:schemeClr val="bg1">
            <a:lumMod val="85000"/>
          </a:schemeClr>
        </a:solidFill>
      </c:spPr>
    </c:legend>
    <c:plotVisOnly val="1"/>
    <c:dispBlanksAs val="gap"/>
    <c:showDLblsOverMax val="0"/>
  </c:chart>
  <c:spPr>
    <a:ln w="15875"/>
  </c:spPr>
  <c:txPr>
    <a:bodyPr/>
    <a:lstStyle/>
    <a:p>
      <a:pPr>
        <a:defRPr sz="800"/>
      </a:pPr>
      <a:endParaRPr lang="en-US"/>
    </a:p>
  </c:txPr>
  <c:printSettings>
    <c:headerFooter/>
    <c:pageMargins b="0.75" l="0.7" r="0.7" t="0.75" header="0.3" footer="0.3"/>
    <c:pageSetup/>
  </c:printSettings>
</c:chartSpace>
</file>

<file path=xl/ctrlProps/ctrlProp1.xml><?xml version="1.0" encoding="utf-8"?>
<formControlPr xmlns="http://schemas.microsoft.com/office/spreadsheetml/2009/9/main" objectType="Drop" dropStyle="combo" dx="16" fmlaLink="$C$3" fmlaRange="'Manure Excretion Estimates'!$B$4:$B$24" noThreeD="1" sel="3" val="0"/>
</file>

<file path=xl/ctrlProps/ctrlProp2.xml><?xml version="1.0" encoding="utf-8"?>
<formControlPr xmlns="http://schemas.microsoft.com/office/spreadsheetml/2009/9/main" objectType="Drop" dropStyle="combo" dx="16" fmlaLink="$C$7" fmlaRange="'Bedding Estimates'!$B$4:$B$7" noThreeD="1" sel="4"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5953</xdr:rowOff>
    </xdr:from>
    <xdr:to>
      <xdr:col>7</xdr:col>
      <xdr:colOff>560294</xdr:colOff>
      <xdr:row>19</xdr:row>
      <xdr:rowOff>70037</xdr:rowOff>
    </xdr:to>
    <xdr:sp macro="" textlink="">
      <xdr:nvSpPr>
        <xdr:cNvPr id="2" name="TextBox 1">
          <a:extLst>
            <a:ext uri="{FF2B5EF4-FFF2-40B4-BE49-F238E27FC236}">
              <a16:creationId xmlns:a16="http://schemas.microsoft.com/office/drawing/2014/main" id="{3B848F20-ED25-47FB-A98D-B9925D0CFA80}"/>
            </a:ext>
          </a:extLst>
        </xdr:cNvPr>
        <xdr:cNvSpPr txBox="1"/>
      </xdr:nvSpPr>
      <xdr:spPr>
        <a:xfrm>
          <a:off x="0" y="951449"/>
          <a:ext cx="5273768" cy="2711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latin typeface="Arial" panose="020B0604020202020204" pitchFamily="34" charset="0"/>
              <a:cs typeface="Arial" panose="020B0604020202020204" pitchFamily="34" charset="0"/>
            </a:rPr>
            <a:t>This is a simple</a:t>
          </a:r>
          <a:r>
            <a:rPr lang="en-US" sz="1050" baseline="0">
              <a:latin typeface="Arial" panose="020B0604020202020204" pitchFamily="34" charset="0"/>
              <a:cs typeface="Arial" panose="020B0604020202020204" pitchFamily="34" charset="0"/>
            </a:rPr>
            <a:t> spreadsheet intended to help small holder farmers (4-H or FFA students, </a:t>
          </a:r>
          <a:r>
            <a:rPr lang="en-US" sz="1050" baseline="0">
              <a:solidFill>
                <a:schemeClr val="dk1"/>
              </a:solidFill>
              <a:latin typeface="Arial" panose="020B0604020202020204" pitchFamily="34" charset="0"/>
              <a:ea typeface="+mn-ea"/>
              <a:cs typeface="Arial" panose="020B0604020202020204" pitchFamily="34" charset="0"/>
            </a:rPr>
            <a:t>specifically) do a bit of a manure balance to the land based on their livestock. We hope this tool is simple enough to avoid the need for a user manual. Inputs are grouped together and output follows.</a:t>
          </a:r>
        </a:p>
        <a:p>
          <a:endParaRPr lang="en-US" sz="1050" baseline="0">
            <a:solidFill>
              <a:schemeClr val="dk1"/>
            </a:solidFill>
            <a:latin typeface="Arial" panose="020B0604020202020204" pitchFamily="34" charset="0"/>
            <a:ea typeface="+mn-ea"/>
            <a:cs typeface="Arial" panose="020B0604020202020204" pitchFamily="34" charset="0"/>
          </a:endParaRPr>
        </a:p>
        <a:p>
          <a:r>
            <a:rPr lang="en-US" sz="1050" baseline="0">
              <a:solidFill>
                <a:schemeClr val="dk1"/>
              </a:solidFill>
              <a:latin typeface="Arial" panose="020B0604020202020204" pitchFamily="34" charset="0"/>
              <a:ea typeface="+mn-ea"/>
              <a:cs typeface="Arial" panose="020B0604020202020204" pitchFamily="34" charset="0"/>
            </a:rPr>
            <a:t>* Be sure you enable macros when you open the file. The macros that run based on the shape icons can do some "automatic" balancing for you.</a:t>
          </a:r>
        </a:p>
        <a:p>
          <a:r>
            <a:rPr lang="en-US" sz="1050" baseline="0">
              <a:solidFill>
                <a:schemeClr val="dk1"/>
              </a:solidFill>
              <a:latin typeface="Arial" panose="020B0604020202020204" pitchFamily="34" charset="0"/>
              <a:ea typeface="+mn-ea"/>
              <a:cs typeface="Arial" panose="020B0604020202020204" pitchFamily="34" charset="0"/>
            </a:rPr>
            <a:t>* Hold the cursor over cells with the little red triangles to get comments with help.</a:t>
          </a:r>
        </a:p>
        <a:p>
          <a:r>
            <a:rPr lang="en-US" sz="1050" baseline="0">
              <a:solidFill>
                <a:schemeClr val="dk1"/>
              </a:solidFill>
              <a:latin typeface="Arial" panose="020B0604020202020204" pitchFamily="34" charset="0"/>
              <a:ea typeface="+mn-ea"/>
              <a:cs typeface="Arial" panose="020B0604020202020204" pitchFamily="34" charset="0"/>
            </a:rPr>
            <a:t>* Enter inputs in the dark orange cells.</a:t>
          </a:r>
        </a:p>
        <a:p>
          <a:r>
            <a:rPr lang="en-US" sz="1050" baseline="0">
              <a:solidFill>
                <a:schemeClr val="dk1"/>
              </a:solidFill>
              <a:latin typeface="Arial" panose="020B0604020202020204" pitchFamily="34" charset="0"/>
              <a:ea typeface="+mn-ea"/>
              <a:cs typeface="Arial" panose="020B0604020202020204" pitchFamily="34" charset="0"/>
            </a:rPr>
            <a:t>* Compare production and crop nutrient demand using the charts below.</a:t>
          </a:r>
        </a:p>
        <a:p>
          <a:r>
            <a:rPr lang="en-US" sz="1050" baseline="0">
              <a:solidFill>
                <a:schemeClr val="dk1"/>
              </a:solidFill>
              <a:latin typeface="Arial" panose="020B0604020202020204" pitchFamily="34" charset="0"/>
              <a:ea typeface="+mn-ea"/>
              <a:cs typeface="Arial" panose="020B0604020202020204" pitchFamily="34" charset="0"/>
            </a:rPr>
            <a:t>* In addition to doing an annual balance, the tool </a:t>
          </a:r>
          <a:r>
            <a:rPr lang="en-US" sz="1050" baseline="0">
              <a:solidFill>
                <a:schemeClr val="dk1"/>
              </a:solidFill>
              <a:effectLst/>
              <a:latin typeface="Arial" panose="020B0604020202020204" pitchFamily="34" charset="0"/>
              <a:ea typeface="+mn-ea"/>
              <a:cs typeface="Arial" panose="020B0604020202020204" pitchFamily="34" charset="0"/>
            </a:rPr>
            <a:t>can also help you evaluate a partial year with a proper set of inputs.  For example, a grazing season might be 180 days of 100% grassland.</a:t>
          </a:r>
          <a:endParaRPr lang="en-US" sz="1050">
            <a:effectLst/>
            <a:latin typeface="Arial" panose="020B0604020202020204" pitchFamily="34" charset="0"/>
            <a:cs typeface="Arial" panose="020B0604020202020204" pitchFamily="34" charset="0"/>
          </a:endParaRPr>
        </a:p>
        <a:p>
          <a:endParaRPr lang="en-US" sz="105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50">
              <a:latin typeface="Arial" panose="020B0604020202020204" pitchFamily="34" charset="0"/>
              <a:cs typeface="Arial" panose="020B0604020202020204" pitchFamily="34" charset="0"/>
            </a:rPr>
            <a:t>This tool </a:t>
          </a:r>
          <a:r>
            <a:rPr lang="en-US" sz="1050">
              <a:solidFill>
                <a:schemeClr val="dk1"/>
              </a:solidFill>
              <a:latin typeface="Arial" panose="020B0604020202020204" pitchFamily="34" charset="0"/>
              <a:ea typeface="+mn-ea"/>
              <a:cs typeface="Arial" panose="020B0604020202020204" pitchFamily="34" charset="0"/>
            </a:rPr>
            <a:t>may be freely used, refined, updated as long as credit to the source is given. It is protected to prevent inadvertent changes, but the protection is without password so that those inclined and suitably knowledgeable may customize the tool. </a:t>
          </a:r>
        </a:p>
      </xdr:txBody>
    </xdr:sp>
    <xdr:clientData/>
  </xdr:twoCellAnchor>
  <xdr:twoCellAnchor editAs="oneCell">
    <xdr:from>
      <xdr:col>0</xdr:col>
      <xdr:colOff>41671</xdr:colOff>
      <xdr:row>0</xdr:row>
      <xdr:rowOff>22418</xdr:rowOff>
    </xdr:from>
    <xdr:to>
      <xdr:col>4</xdr:col>
      <xdr:colOff>470297</xdr:colOff>
      <xdr:row>1</xdr:row>
      <xdr:rowOff>186471</xdr:rowOff>
    </xdr:to>
    <xdr:pic>
      <xdr:nvPicPr>
        <xdr:cNvPr id="3" name="Picture 2">
          <a:extLst>
            <a:ext uri="{FF2B5EF4-FFF2-40B4-BE49-F238E27FC236}">
              <a16:creationId xmlns:a16="http://schemas.microsoft.com/office/drawing/2014/main" id="{B8477193-7F55-4BB5-AB9D-FC84785FD2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71" y="22418"/>
          <a:ext cx="3314701" cy="3545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695325</xdr:colOff>
          <xdr:row>2</xdr:row>
          <xdr:rowOff>0</xdr:rowOff>
        </xdr:from>
        <xdr:to>
          <xdr:col>2</xdr:col>
          <xdr:colOff>666750</xdr:colOff>
          <xdr:row>3</xdr:row>
          <xdr:rowOff>9525</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1292679</xdr:colOff>
      <xdr:row>24</xdr:row>
      <xdr:rowOff>115661</xdr:rowOff>
    </xdr:from>
    <xdr:to>
      <xdr:col>4</xdr:col>
      <xdr:colOff>2780453</xdr:colOff>
      <xdr:row>28</xdr:row>
      <xdr:rowOff>118787</xdr:rowOff>
    </xdr:to>
    <xdr:sp macro="[0]!solvecroparea" textlink="">
      <xdr:nvSpPr>
        <xdr:cNvPr id="2" name="Rounded Rectangle 1">
          <a:extLst>
            <a:ext uri="{FF2B5EF4-FFF2-40B4-BE49-F238E27FC236}">
              <a16:creationId xmlns:a16="http://schemas.microsoft.com/office/drawing/2014/main" id="{00000000-0008-0000-0000-000002000000}"/>
            </a:ext>
          </a:extLst>
        </xdr:cNvPr>
        <xdr:cNvSpPr/>
      </xdr:nvSpPr>
      <xdr:spPr>
        <a:xfrm>
          <a:off x="5762625" y="4136572"/>
          <a:ext cx="1487774" cy="76512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Click</a:t>
          </a:r>
          <a:r>
            <a:rPr lang="en-US" sz="1000" baseline="0"/>
            <a:t> here to change crop area to match animal numbers.</a:t>
          </a:r>
          <a:endParaRPr lang="en-US" sz="1000"/>
        </a:p>
      </xdr:txBody>
    </xdr:sp>
    <xdr:clientData/>
  </xdr:twoCellAnchor>
  <xdr:twoCellAnchor>
    <xdr:from>
      <xdr:col>4</xdr:col>
      <xdr:colOff>1313090</xdr:colOff>
      <xdr:row>29</xdr:row>
      <xdr:rowOff>102053</xdr:rowOff>
    </xdr:from>
    <xdr:to>
      <xdr:col>4</xdr:col>
      <xdr:colOff>2768133</xdr:colOff>
      <xdr:row>36</xdr:row>
      <xdr:rowOff>51844</xdr:rowOff>
    </xdr:to>
    <xdr:sp macro="[0]!solveanimalnumber" textlink="">
      <xdr:nvSpPr>
        <xdr:cNvPr id="3" name="Oval 2">
          <a:extLst>
            <a:ext uri="{FF2B5EF4-FFF2-40B4-BE49-F238E27FC236}">
              <a16:creationId xmlns:a16="http://schemas.microsoft.com/office/drawing/2014/main" id="{00000000-0008-0000-0000-000003000000}"/>
            </a:ext>
          </a:extLst>
        </xdr:cNvPr>
        <xdr:cNvSpPr/>
      </xdr:nvSpPr>
      <xdr:spPr>
        <a:xfrm>
          <a:off x="5783036" y="5075464"/>
          <a:ext cx="1455043" cy="1283291"/>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t>Click here to change</a:t>
          </a:r>
          <a:r>
            <a:rPr lang="en-US" sz="1000" baseline="0"/>
            <a:t> </a:t>
          </a:r>
          <a:r>
            <a:rPr lang="en-US" sz="1000"/>
            <a:t>animal numbers to match land area.</a:t>
          </a:r>
        </a:p>
      </xdr:txBody>
    </xdr:sp>
    <xdr:clientData/>
  </xdr:twoCellAnchor>
  <xdr:twoCellAnchor>
    <xdr:from>
      <xdr:col>0</xdr:col>
      <xdr:colOff>0</xdr:colOff>
      <xdr:row>20</xdr:row>
      <xdr:rowOff>92527</xdr:rowOff>
    </xdr:from>
    <xdr:to>
      <xdr:col>4</xdr:col>
      <xdr:colOff>1008290</xdr:colOff>
      <xdr:row>37</xdr:row>
      <xdr:rowOff>153760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42181</xdr:colOff>
      <xdr:row>44</xdr:row>
      <xdr:rowOff>5443</xdr:rowOff>
    </xdr:from>
    <xdr:to>
      <xdr:col>1</xdr:col>
      <xdr:colOff>2650671</xdr:colOff>
      <xdr:row>58</xdr:row>
      <xdr:rowOff>185057</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2701020</xdr:colOff>
      <xdr:row>44</xdr:row>
      <xdr:rowOff>5443</xdr:rowOff>
    </xdr:from>
    <xdr:to>
      <xdr:col>4</xdr:col>
      <xdr:colOff>401414</xdr:colOff>
      <xdr:row>58</xdr:row>
      <xdr:rowOff>190499</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461281</xdr:colOff>
      <xdr:row>44</xdr:row>
      <xdr:rowOff>1214</xdr:rowOff>
    </xdr:from>
    <xdr:to>
      <xdr:col>4</xdr:col>
      <xdr:colOff>2911928</xdr:colOff>
      <xdr:row>59</xdr:row>
      <xdr:rowOff>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704850</xdr:colOff>
          <xdr:row>5</xdr:row>
          <xdr:rowOff>161925</xdr:rowOff>
        </xdr:from>
        <xdr:to>
          <xdr:col>2</xdr:col>
          <xdr:colOff>685800</xdr:colOff>
          <xdr:row>6</xdr:row>
          <xdr:rowOff>171450</xdr:rowOff>
        </xdr:to>
        <xdr:sp macro="" textlink="">
          <xdr:nvSpPr>
            <xdr:cNvPr id="1054" name="Drop Dow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chine_capaci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Orientation"/>
      <sheetName val="Capacity tool"/>
      <sheetName val="LOOKUPDATA"/>
    </sheetNames>
    <sheetDataSet>
      <sheetData sheetId="0" refreshError="1"/>
      <sheetData sheetId="1">
        <row r="3">
          <cell r="B3" t="str">
            <v>Area to cover</v>
          </cell>
          <cell r="C3">
            <v>500</v>
          </cell>
          <cell r="D3" t="str">
            <v>acres</v>
          </cell>
        </row>
        <row r="4">
          <cell r="B4" t="str">
            <v>Probability of a working day</v>
          </cell>
          <cell r="C4">
            <v>35</v>
          </cell>
          <cell r="D4" t="str">
            <v>%</v>
          </cell>
        </row>
        <row r="5">
          <cell r="B5" t="str">
            <v>Hours for this work</v>
          </cell>
          <cell r="C5">
            <v>6</v>
          </cell>
          <cell r="D5" t="str">
            <v>h/day</v>
          </cell>
        </row>
        <row r="6">
          <cell r="B6" t="str">
            <v>Window of opportunity</v>
          </cell>
          <cell r="C6">
            <v>25</v>
          </cell>
          <cell r="D6" t="str">
            <v>days</v>
          </cell>
        </row>
        <row r="12">
          <cell r="B12" t="str">
            <v>selected machine</v>
          </cell>
          <cell r="C12" t="str">
            <v>Mulcher-packer</v>
          </cell>
        </row>
        <row r="13">
          <cell r="B13" t="str">
            <v>speed option</v>
          </cell>
          <cell r="C13" t="str">
            <v>typical</v>
          </cell>
        </row>
        <row r="14">
          <cell r="B14" t="str">
            <v>width of implement</v>
          </cell>
          <cell r="C14">
            <v>20</v>
          </cell>
          <cell r="D14" t="str">
            <v>ft</v>
          </cell>
        </row>
        <row r="15">
          <cell r="B15" t="str">
            <v>efficiency option</v>
          </cell>
          <cell r="C15" t="str">
            <v>high</v>
          </cell>
        </row>
        <row r="17">
          <cell r="B17" t="str">
            <v>code for speed</v>
          </cell>
          <cell r="C17">
            <v>2</v>
          </cell>
          <cell r="D17" t="str">
            <v xml:space="preserve"> --</v>
          </cell>
          <cell r="E17" t="str">
            <v>=VLOOKUP(SO,LOOKUPDATA!B21:C23,2,FALSE)</v>
          </cell>
        </row>
        <row r="18">
          <cell r="B18" t="str">
            <v>code for efficiency</v>
          </cell>
          <cell r="C18">
            <v>3</v>
          </cell>
          <cell r="D18" t="str">
            <v xml:space="preserve"> --</v>
          </cell>
          <cell r="E18" t="str">
            <v>=VLOOKUP(EO,LOOKUPDATA!B21:C23,2,FALSE)</v>
          </cell>
        </row>
        <row r="19">
          <cell r="B19" t="str">
            <v>Speed</v>
          </cell>
          <cell r="C19">
            <v>5</v>
          </cell>
          <cell r="D19" t="str">
            <v>mph</v>
          </cell>
          <cell r="E19" t="str">
            <v>=VLOOKUP(SM,LOOKUPDATA!B6:L19,CS+4)</v>
          </cell>
        </row>
        <row r="20">
          <cell r="B20" t="str">
            <v>Field Efficiency</v>
          </cell>
          <cell r="C20">
            <v>0.9</v>
          </cell>
          <cell r="D20" t="str">
            <v>decimal</v>
          </cell>
          <cell r="E20" t="str">
            <v>=VLOOKUP(SM,LOOKUPDATA!B6:L19,CE+1)/100</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ngineering.purdue.edu/~dbuckmas/outreach/Manure_Balance_Tool.xlsm" TargetMode="External"/><Relationship Id="rId2" Type="http://schemas.openxmlformats.org/officeDocument/2006/relationships/hyperlink" Target="https://engineering.purdue.edu/~dbuckmas/outreach/Fertilizer_tools.xlsx" TargetMode="External"/><Relationship Id="rId1" Type="http://schemas.openxmlformats.org/officeDocument/2006/relationships/hyperlink" Target="https://docs.google.com/spreadsheets/d/11MEMOHU-8uQVqdlFJPyIG5cn6ZEOYxCiEzqY7ohBqak/edit?usp=sharin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832AB-3F85-4B5D-A97F-D86195B906D5}">
  <dimension ref="A1:P28"/>
  <sheetViews>
    <sheetView tabSelected="1" zoomScale="136" zoomScaleNormal="136" workbookViewId="0">
      <selection activeCell="J10" sqref="J10"/>
    </sheetView>
  </sheetViews>
  <sheetFormatPr defaultColWidth="9.140625" defaultRowHeight="15" x14ac:dyDescent="0.25"/>
  <cols>
    <col min="1" max="1" width="14.140625" style="80" customWidth="1"/>
    <col min="2" max="2" width="10.85546875" style="80" bestFit="1" customWidth="1"/>
    <col min="3" max="16384" width="9.140625" style="80"/>
  </cols>
  <sheetData>
    <row r="1" spans="1:16" x14ac:dyDescent="0.25">
      <c r="A1" s="79"/>
      <c r="B1" s="79"/>
      <c r="C1" s="79"/>
    </row>
    <row r="2" spans="1:16" x14ac:dyDescent="0.25">
      <c r="A2" s="79"/>
      <c r="B2" s="79"/>
      <c r="C2" s="79"/>
    </row>
    <row r="3" spans="1:16" ht="15" customHeight="1" x14ac:dyDescent="0.25">
      <c r="A3" s="81" t="s">
        <v>131</v>
      </c>
      <c r="B3" s="81"/>
      <c r="C3" s="81"/>
      <c r="D3" s="81"/>
      <c r="E3" s="81"/>
      <c r="F3" s="81"/>
      <c r="G3" s="82"/>
      <c r="H3" s="82"/>
      <c r="I3" s="82"/>
      <c r="J3" s="82"/>
      <c r="K3" s="82"/>
    </row>
    <row r="4" spans="1:16" ht="15" customHeight="1" x14ac:dyDescent="0.25">
      <c r="A4" s="81"/>
      <c r="B4" s="81"/>
      <c r="C4" s="81"/>
      <c r="D4" s="81"/>
      <c r="E4" s="81"/>
      <c r="F4" s="81"/>
      <c r="G4" s="82"/>
      <c r="H4" s="82"/>
      <c r="I4" s="83"/>
      <c r="J4" s="83"/>
      <c r="K4" s="83"/>
      <c r="L4" s="84"/>
      <c r="M4" s="84"/>
      <c r="N4" s="84"/>
      <c r="O4" s="84"/>
      <c r="P4" s="84"/>
    </row>
    <row r="5" spans="1:16" x14ac:dyDescent="0.25">
      <c r="A5" s="85" t="s">
        <v>125</v>
      </c>
      <c r="B5" s="86"/>
      <c r="C5" s="82"/>
      <c r="D5" s="82"/>
      <c r="E5" s="82"/>
      <c r="F5" s="82"/>
      <c r="G5" s="85"/>
      <c r="H5" s="82"/>
      <c r="I5" s="83"/>
      <c r="J5" s="83"/>
      <c r="K5" s="83"/>
      <c r="L5" s="84"/>
      <c r="M5" s="84"/>
      <c r="N5" s="84"/>
      <c r="O5" s="84"/>
      <c r="P5" s="84"/>
    </row>
    <row r="6" spans="1:16" x14ac:dyDescent="0.25">
      <c r="A6" s="87"/>
      <c r="B6" s="88"/>
      <c r="C6" s="82"/>
      <c r="D6" s="82"/>
      <c r="E6" s="82"/>
      <c r="F6" s="82"/>
      <c r="G6" s="82"/>
      <c r="H6" s="82"/>
      <c r="I6" s="83"/>
      <c r="J6" s="83"/>
      <c r="K6" s="83"/>
      <c r="L6" s="84"/>
      <c r="M6" s="84"/>
      <c r="N6" s="84"/>
      <c r="O6" s="84"/>
      <c r="P6" s="84"/>
    </row>
    <row r="7" spans="1:16" x14ac:dyDescent="0.25">
      <c r="A7" s="82"/>
      <c r="B7" s="82"/>
      <c r="C7" s="82"/>
      <c r="D7" s="82"/>
      <c r="E7" s="82"/>
      <c r="F7" s="82"/>
      <c r="G7" s="82"/>
      <c r="H7" s="82"/>
      <c r="I7" s="83"/>
      <c r="J7" s="83"/>
      <c r="K7" s="83"/>
      <c r="L7" s="84"/>
      <c r="M7" s="84"/>
      <c r="N7" s="84"/>
      <c r="O7" s="84"/>
      <c r="P7" s="84"/>
    </row>
    <row r="8" spans="1:16" x14ac:dyDescent="0.25">
      <c r="A8" s="85"/>
      <c r="B8" s="82"/>
      <c r="C8" s="82"/>
      <c r="D8" s="82"/>
      <c r="E8" s="82"/>
      <c r="F8" s="82"/>
      <c r="G8" s="82"/>
      <c r="H8" s="82"/>
      <c r="I8" s="83"/>
      <c r="J8" s="83"/>
      <c r="K8" s="83"/>
      <c r="L8" s="84"/>
      <c r="M8" s="84"/>
      <c r="N8" s="84"/>
      <c r="O8" s="84"/>
      <c r="P8" s="84"/>
    </row>
    <row r="9" spans="1:16" x14ac:dyDescent="0.25">
      <c r="A9" s="82"/>
      <c r="B9" s="82"/>
      <c r="C9" s="82"/>
      <c r="D9" s="82"/>
      <c r="E9" s="82"/>
      <c r="F9" s="82"/>
      <c r="G9" s="82"/>
      <c r="H9" s="82"/>
      <c r="I9" s="83"/>
      <c r="J9" s="83"/>
      <c r="K9" s="83"/>
      <c r="L9" s="84"/>
      <c r="M9" s="84"/>
      <c r="N9" s="84"/>
      <c r="O9" s="84"/>
      <c r="P9" s="84"/>
    </row>
    <row r="10" spans="1:16" x14ac:dyDescent="0.25">
      <c r="A10" s="82"/>
      <c r="B10" s="82"/>
      <c r="C10" s="82"/>
      <c r="D10" s="82"/>
      <c r="E10" s="82"/>
      <c r="F10" s="82"/>
      <c r="G10" s="82"/>
      <c r="H10" s="82"/>
      <c r="I10" s="83"/>
      <c r="J10" s="83"/>
      <c r="K10" s="83"/>
      <c r="L10" s="84"/>
      <c r="M10" s="84"/>
      <c r="N10" s="84"/>
      <c r="O10" s="84"/>
      <c r="P10" s="84"/>
    </row>
    <row r="11" spans="1:16" x14ac:dyDescent="0.25">
      <c r="A11" s="82"/>
      <c r="B11" s="82"/>
      <c r="C11" s="82"/>
      <c r="D11" s="82"/>
      <c r="E11" s="82"/>
      <c r="F11" s="82"/>
      <c r="G11" s="82"/>
      <c r="H11" s="82"/>
      <c r="I11" s="83"/>
      <c r="J11" s="83"/>
      <c r="K11" s="83"/>
      <c r="L11" s="84"/>
      <c r="M11" s="84"/>
      <c r="N11" s="84"/>
      <c r="O11" s="84"/>
      <c r="P11" s="84"/>
    </row>
    <row r="12" spans="1:16" x14ac:dyDescent="0.25">
      <c r="A12" s="82"/>
      <c r="B12" s="82"/>
      <c r="C12" s="82"/>
      <c r="D12" s="82"/>
      <c r="E12" s="82"/>
      <c r="F12" s="82"/>
      <c r="G12" s="82"/>
      <c r="H12" s="82"/>
      <c r="I12" s="83"/>
      <c r="J12" s="83"/>
      <c r="K12" s="83"/>
      <c r="L12" s="84"/>
      <c r="M12" s="84"/>
      <c r="N12" s="84"/>
      <c r="O12" s="84"/>
      <c r="P12" s="84"/>
    </row>
    <row r="13" spans="1:16" x14ac:dyDescent="0.25">
      <c r="A13" s="82"/>
      <c r="B13" s="82"/>
      <c r="C13" s="82"/>
      <c r="D13" s="82"/>
      <c r="E13" s="82"/>
      <c r="F13" s="82"/>
      <c r="G13" s="82"/>
      <c r="H13" s="82"/>
      <c r="I13" s="83"/>
      <c r="J13" s="83"/>
      <c r="K13" s="83"/>
      <c r="L13" s="84"/>
      <c r="M13" s="84"/>
      <c r="N13" s="84"/>
      <c r="O13" s="84"/>
      <c r="P13" s="84"/>
    </row>
    <row r="14" spans="1:16" x14ac:dyDescent="0.25">
      <c r="A14" s="82"/>
      <c r="B14" s="82"/>
      <c r="C14" s="82"/>
      <c r="D14" s="82"/>
      <c r="E14" s="82"/>
      <c r="F14" s="82"/>
      <c r="G14" s="82"/>
      <c r="H14" s="82"/>
      <c r="I14" s="83"/>
      <c r="J14" s="83"/>
      <c r="K14" s="83"/>
      <c r="L14" s="84"/>
      <c r="M14" s="84"/>
      <c r="N14" s="84"/>
      <c r="O14" s="84"/>
      <c r="P14" s="84"/>
    </row>
    <row r="15" spans="1:16" x14ac:dyDescent="0.25">
      <c r="A15" s="82"/>
      <c r="B15" s="82"/>
      <c r="C15" s="82"/>
      <c r="D15" s="82"/>
      <c r="E15" s="82"/>
      <c r="F15" s="82"/>
      <c r="G15" s="82"/>
      <c r="H15" s="82"/>
      <c r="I15" s="82"/>
      <c r="J15" s="82"/>
      <c r="K15" s="82"/>
    </row>
    <row r="16" spans="1:16" x14ac:dyDescent="0.25">
      <c r="A16" s="82"/>
      <c r="B16" s="82"/>
      <c r="C16" s="82"/>
      <c r="D16" s="82"/>
      <c r="E16" s="82"/>
      <c r="F16" s="82"/>
      <c r="G16" s="82"/>
      <c r="H16" s="82"/>
      <c r="I16" s="82"/>
      <c r="J16" s="82"/>
      <c r="K16" s="82"/>
    </row>
    <row r="17" spans="1:16" x14ac:dyDescent="0.25">
      <c r="A17" s="82"/>
      <c r="B17" s="82"/>
      <c r="C17" s="82"/>
      <c r="D17" s="82"/>
      <c r="E17" s="82"/>
      <c r="F17" s="82"/>
      <c r="G17" s="82"/>
      <c r="H17" s="82"/>
      <c r="I17" s="82"/>
      <c r="J17" s="82"/>
      <c r="K17" s="82"/>
    </row>
    <row r="18" spans="1:16" x14ac:dyDescent="0.25">
      <c r="A18" s="82"/>
      <c r="B18" s="82"/>
      <c r="C18" s="82"/>
      <c r="D18" s="82"/>
      <c r="E18" s="82"/>
      <c r="F18" s="82"/>
      <c r="G18" s="82"/>
      <c r="H18" s="82"/>
      <c r="I18" s="82"/>
      <c r="J18" s="82"/>
      <c r="K18" s="82"/>
    </row>
    <row r="19" spans="1:16" x14ac:dyDescent="0.25">
      <c r="A19" s="82"/>
      <c r="B19" s="82"/>
      <c r="C19" s="82"/>
      <c r="D19" s="82"/>
      <c r="E19" s="82"/>
      <c r="F19" s="82"/>
      <c r="G19" s="82"/>
      <c r="H19" s="82"/>
      <c r="I19" s="82"/>
      <c r="J19" s="82"/>
      <c r="K19" s="82"/>
    </row>
    <row r="20" spans="1:16" x14ac:dyDescent="0.25">
      <c r="A20" s="82"/>
      <c r="B20" s="82"/>
      <c r="C20" s="82"/>
      <c r="D20" s="82"/>
      <c r="E20" s="82"/>
      <c r="F20" s="82"/>
      <c r="G20" s="82"/>
      <c r="H20" s="82"/>
      <c r="I20" s="82"/>
      <c r="J20" s="82"/>
      <c r="K20" s="82"/>
    </row>
    <row r="21" spans="1:16" x14ac:dyDescent="0.25">
      <c r="A21" s="89" t="s">
        <v>126</v>
      </c>
      <c r="B21" s="95" t="s">
        <v>132</v>
      </c>
      <c r="C21" s="82"/>
      <c r="D21" s="82"/>
      <c r="E21" s="82"/>
      <c r="F21" s="82"/>
      <c r="G21" s="82"/>
      <c r="H21" s="82"/>
      <c r="I21" s="82"/>
      <c r="J21" s="82"/>
      <c r="K21" s="82"/>
    </row>
    <row r="22" spans="1:16" x14ac:dyDescent="0.25">
      <c r="A22" s="89" t="s">
        <v>127</v>
      </c>
      <c r="B22" s="95" t="s">
        <v>133</v>
      </c>
      <c r="C22" s="82"/>
      <c r="D22" s="82"/>
      <c r="E22" s="82"/>
      <c r="F22" s="82"/>
      <c r="G22" s="82"/>
      <c r="H22" s="82"/>
      <c r="I22" s="82"/>
      <c r="J22" s="82"/>
      <c r="K22" s="82"/>
    </row>
    <row r="23" spans="1:16" x14ac:dyDescent="0.25">
      <c r="A23" s="89" t="s">
        <v>128</v>
      </c>
      <c r="B23" s="96" t="s">
        <v>134</v>
      </c>
      <c r="C23" s="90"/>
      <c r="D23" s="90"/>
      <c r="E23" s="90"/>
      <c r="F23" s="90"/>
      <c r="G23" s="90"/>
      <c r="H23" s="90"/>
      <c r="I23" s="90"/>
      <c r="J23" s="90"/>
      <c r="K23" s="90"/>
      <c r="L23" s="90"/>
    </row>
    <row r="24" spans="1:16" x14ac:dyDescent="0.25">
      <c r="A24" s="89" t="s">
        <v>129</v>
      </c>
      <c r="B24" s="97" t="s">
        <v>139</v>
      </c>
      <c r="C24" s="92"/>
      <c r="D24" s="91"/>
      <c r="E24" s="91"/>
      <c r="F24" s="90"/>
      <c r="G24" s="90"/>
      <c r="H24" s="90"/>
      <c r="I24" s="90"/>
      <c r="J24" s="90"/>
      <c r="K24" s="90"/>
      <c r="L24" s="90"/>
      <c r="M24" s="93"/>
      <c r="N24" s="93"/>
      <c r="O24" s="93"/>
      <c r="P24" s="93"/>
    </row>
    <row r="25" spans="1:16" x14ac:dyDescent="0.25">
      <c r="A25" s="85" t="s">
        <v>130</v>
      </c>
      <c r="B25" s="96" t="s">
        <v>136</v>
      </c>
      <c r="C25" s="91"/>
      <c r="D25" s="97" t="s">
        <v>138</v>
      </c>
      <c r="E25" s="92"/>
      <c r="F25" s="90"/>
      <c r="G25" s="90"/>
      <c r="H25" s="90"/>
      <c r="I25" s="90"/>
      <c r="J25" s="90"/>
      <c r="K25" s="90"/>
      <c r="L25" s="90"/>
    </row>
    <row r="26" spans="1:16" x14ac:dyDescent="0.25">
      <c r="B26" s="96" t="s">
        <v>135</v>
      </c>
      <c r="C26" s="91"/>
      <c r="D26" s="97" t="s">
        <v>137</v>
      </c>
      <c r="E26" s="92"/>
      <c r="F26" s="90"/>
      <c r="G26" s="90"/>
      <c r="H26" s="90"/>
      <c r="I26" s="90"/>
      <c r="J26" s="90"/>
      <c r="K26" s="90"/>
      <c r="L26" s="90"/>
      <c r="M26" s="94"/>
      <c r="N26" s="94"/>
    </row>
    <row r="27" spans="1:16" x14ac:dyDescent="0.25">
      <c r="B27" s="90"/>
      <c r="C27" s="90"/>
      <c r="E27" s="90"/>
      <c r="F27" s="90"/>
      <c r="G27" s="90"/>
      <c r="H27" s="90"/>
      <c r="I27" s="90"/>
      <c r="J27" s="90"/>
      <c r="K27" s="90"/>
      <c r="L27" s="90"/>
    </row>
    <row r="28" spans="1:16" x14ac:dyDescent="0.25">
      <c r="A28" s="82"/>
      <c r="B28" s="82"/>
      <c r="C28" s="82"/>
      <c r="D28" s="82"/>
      <c r="E28" s="82"/>
      <c r="F28" s="82"/>
      <c r="G28" s="82"/>
      <c r="H28" s="82"/>
      <c r="I28" s="82"/>
      <c r="J28" s="82"/>
      <c r="K28" s="82"/>
    </row>
  </sheetData>
  <sheetProtection sheet="1" objects="1" scenarios="1"/>
  <mergeCells count="1">
    <mergeCell ref="A3:F4"/>
  </mergeCells>
  <hyperlinks>
    <hyperlink ref="D26" r:id="rId1" xr:uid="{B37EDF91-CE38-495B-8CE2-1A6F7AF99264}"/>
    <hyperlink ref="D25" r:id="rId2" xr:uid="{890C0083-C058-4AC6-A937-19086A8405B7}"/>
    <hyperlink ref="B24" r:id="rId3" xr:uid="{58C79689-2D76-4F6F-8311-A83E49189E2E}"/>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62"/>
  <sheetViews>
    <sheetView topLeftCell="B1" zoomScale="140" zoomScaleNormal="140" zoomScalePageLayoutView="140" workbookViewId="0">
      <selection activeCell="E17" sqref="E17"/>
    </sheetView>
  </sheetViews>
  <sheetFormatPr defaultColWidth="9.140625" defaultRowHeight="15" x14ac:dyDescent="0.2"/>
  <cols>
    <col min="1" max="1" width="5" style="23" hidden="1" customWidth="1"/>
    <col min="2" max="2" width="46.5703125" style="23" customWidth="1"/>
    <col min="3" max="3" width="10.85546875" style="23" customWidth="1"/>
    <col min="4" max="4" width="17.42578125" style="23" customWidth="1"/>
    <col min="5" max="5" width="42.5703125" style="22" customWidth="1"/>
    <col min="6" max="6" width="21" style="23" customWidth="1"/>
    <col min="7" max="16384" width="9.140625" style="23"/>
  </cols>
  <sheetData>
    <row r="1" spans="1:5" ht="15.75" x14ac:dyDescent="0.25">
      <c r="A1" s="18"/>
      <c r="B1" s="19" t="s">
        <v>82</v>
      </c>
      <c r="C1" s="20"/>
      <c r="D1" s="21"/>
    </row>
    <row r="2" spans="1:5" x14ac:dyDescent="0.2">
      <c r="A2" s="24"/>
      <c r="B2" s="24" t="s">
        <v>30</v>
      </c>
      <c r="C2" s="25"/>
      <c r="D2" s="26"/>
    </row>
    <row r="3" spans="1:5" ht="15" customHeight="1" x14ac:dyDescent="0.2">
      <c r="A3" s="24" t="s">
        <v>7</v>
      </c>
      <c r="B3" s="27" t="s">
        <v>8</v>
      </c>
      <c r="C3" s="9">
        <v>3</v>
      </c>
      <c r="D3" s="26"/>
      <c r="E3" s="28"/>
    </row>
    <row r="4" spans="1:5" ht="15" customHeight="1" x14ac:dyDescent="0.25">
      <c r="A4" s="24" t="s">
        <v>9</v>
      </c>
      <c r="B4" s="24" t="s">
        <v>97</v>
      </c>
      <c r="C4" s="16">
        <v>2</v>
      </c>
      <c r="D4" s="26"/>
      <c r="E4" s="29"/>
    </row>
    <row r="5" spans="1:5" ht="15" customHeight="1" x14ac:dyDescent="0.25">
      <c r="A5" s="24" t="s">
        <v>11</v>
      </c>
      <c r="B5" s="24" t="s">
        <v>98</v>
      </c>
      <c r="C5" s="8">
        <v>365</v>
      </c>
      <c r="D5" s="26" t="s">
        <v>10</v>
      </c>
      <c r="E5" s="29"/>
    </row>
    <row r="6" spans="1:5" ht="15" customHeight="1" x14ac:dyDescent="0.25">
      <c r="A6" s="24"/>
      <c r="B6" s="24" t="s">
        <v>108</v>
      </c>
      <c r="C6" s="30"/>
      <c r="D6" s="26"/>
      <c r="E6" s="31"/>
    </row>
    <row r="7" spans="1:5" ht="15" customHeight="1" x14ac:dyDescent="0.25">
      <c r="A7" s="24" t="s">
        <v>114</v>
      </c>
      <c r="B7" s="32" t="s">
        <v>116</v>
      </c>
      <c r="C7" s="8">
        <v>4</v>
      </c>
      <c r="D7" s="26"/>
      <c r="E7" s="31"/>
    </row>
    <row r="8" spans="1:5" ht="15" customHeight="1" x14ac:dyDescent="0.25">
      <c r="A8" s="24" t="s">
        <v>115</v>
      </c>
      <c r="B8" s="24" t="s">
        <v>119</v>
      </c>
      <c r="C8" s="16">
        <v>2</v>
      </c>
      <c r="D8" s="26" t="s">
        <v>120</v>
      </c>
      <c r="E8" s="31"/>
    </row>
    <row r="9" spans="1:5" x14ac:dyDescent="0.2">
      <c r="A9" s="33" t="s">
        <v>14</v>
      </c>
      <c r="B9" s="33" t="s">
        <v>99</v>
      </c>
      <c r="C9" s="13">
        <v>2</v>
      </c>
      <c r="D9" s="34" t="s">
        <v>15</v>
      </c>
    </row>
    <row r="10" spans="1:5" x14ac:dyDescent="0.2">
      <c r="A10" s="33" t="s">
        <v>43</v>
      </c>
      <c r="B10" s="33" t="s">
        <v>100</v>
      </c>
      <c r="C10" s="13">
        <v>3</v>
      </c>
      <c r="D10" s="34" t="s">
        <v>94</v>
      </c>
      <c r="E10" s="35"/>
    </row>
    <row r="11" spans="1:5" x14ac:dyDescent="0.2">
      <c r="A11" s="33" t="s">
        <v>44</v>
      </c>
      <c r="B11" s="33" t="s">
        <v>101</v>
      </c>
      <c r="C11" s="14">
        <v>150</v>
      </c>
      <c r="D11" s="34" t="s">
        <v>28</v>
      </c>
      <c r="E11" s="35"/>
    </row>
    <row r="12" spans="1:5" x14ac:dyDescent="0.2">
      <c r="A12" s="33" t="s">
        <v>45</v>
      </c>
      <c r="B12" s="33" t="s">
        <v>102</v>
      </c>
      <c r="C12" s="14">
        <v>40</v>
      </c>
      <c r="D12" s="34" t="s">
        <v>28</v>
      </c>
      <c r="E12" s="35"/>
    </row>
    <row r="13" spans="1:5" x14ac:dyDescent="0.2">
      <c r="A13" s="33" t="s">
        <v>46</v>
      </c>
      <c r="B13" s="33" t="s">
        <v>103</v>
      </c>
      <c r="C13" s="14">
        <v>100</v>
      </c>
      <c r="D13" s="34" t="s">
        <v>17</v>
      </c>
      <c r="E13" s="35"/>
    </row>
    <row r="14" spans="1:5" ht="15.75" thickBot="1" x14ac:dyDescent="0.25">
      <c r="A14" s="36" t="s">
        <v>47</v>
      </c>
      <c r="B14" s="36" t="s">
        <v>104</v>
      </c>
      <c r="C14" s="15">
        <v>0</v>
      </c>
      <c r="D14" s="37" t="s">
        <v>17</v>
      </c>
    </row>
    <row r="15" spans="1:5" ht="15.75" x14ac:dyDescent="0.25">
      <c r="B15" s="19" t="s">
        <v>31</v>
      </c>
      <c r="C15" s="20"/>
      <c r="D15" s="21"/>
    </row>
    <row r="16" spans="1:5" x14ac:dyDescent="0.2">
      <c r="A16" s="38" t="s">
        <v>48</v>
      </c>
      <c r="B16" s="39" t="s">
        <v>96</v>
      </c>
      <c r="C16" s="40">
        <f>100-C14-C13</f>
        <v>0</v>
      </c>
      <c r="D16" s="41" t="s">
        <v>17</v>
      </c>
      <c r="E16" s="42" t="str">
        <f>IF(C14+C13&gt;100,"Land area percentages cannot exceed 100%","")</f>
        <v/>
      </c>
    </row>
    <row r="17" spans="1:5" x14ac:dyDescent="0.2">
      <c r="A17" s="43"/>
      <c r="B17" s="44" t="s">
        <v>21</v>
      </c>
      <c r="C17" s="45"/>
      <c r="D17" s="46"/>
    </row>
    <row r="18" spans="1:5" ht="18" customHeight="1" x14ac:dyDescent="0.2">
      <c r="A18" s="38" t="s">
        <v>12</v>
      </c>
      <c r="B18" s="47" t="s">
        <v>95</v>
      </c>
      <c r="C18" s="48">
        <f>n*VLOOKUP(at,animals,4)*mcp + ab*n*VLOOKUP(bt,bedding,4)</f>
        <v>262.41830065359477</v>
      </c>
      <c r="D18" s="49" t="s">
        <v>23</v>
      </c>
      <c r="E18" s="50"/>
    </row>
    <row r="19" spans="1:5" ht="18" customHeight="1" x14ac:dyDescent="0.2">
      <c r="A19" s="38" t="s">
        <v>13</v>
      </c>
      <c r="B19" s="47" t="s">
        <v>106</v>
      </c>
      <c r="C19" s="51">
        <f>n*VLOOKUP(at,animals,5)*mcp + ab*n*VLOOKUP(bt,bedding,5)</f>
        <v>79.760849673202614</v>
      </c>
      <c r="D19" s="49" t="s">
        <v>23</v>
      </c>
      <c r="E19" s="50"/>
    </row>
    <row r="20" spans="1:5" ht="18.75" thickBot="1" x14ac:dyDescent="0.25">
      <c r="A20" s="38" t="s">
        <v>20</v>
      </c>
      <c r="B20" s="52" t="s">
        <v>118</v>
      </c>
      <c r="C20" s="53">
        <f>((n*VLOOKUP(at,animals,3)*mcp)/62)*0.037037 + (ab*n/VLOOKUP(bt,bedding,3))*2000</f>
        <v>30.598639890364751</v>
      </c>
      <c r="D20" s="54" t="s">
        <v>107</v>
      </c>
      <c r="E20" s="50"/>
    </row>
    <row r="21" spans="1:5" x14ac:dyDescent="0.2">
      <c r="A21" s="55"/>
      <c r="B21" s="56"/>
      <c r="C21" s="56"/>
      <c r="D21" s="56"/>
      <c r="E21" s="57"/>
    </row>
    <row r="22" spans="1:5" x14ac:dyDescent="0.2">
      <c r="A22" s="43"/>
      <c r="B22" s="58" t="s">
        <v>22</v>
      </c>
      <c r="C22" s="58"/>
      <c r="D22" s="59"/>
    </row>
    <row r="23" spans="1:5" x14ac:dyDescent="0.2">
      <c r="A23" s="38" t="s">
        <v>50</v>
      </c>
      <c r="B23" s="60" t="s">
        <v>56</v>
      </c>
      <c r="C23" s="61">
        <f>eyg*VLOOKUP(1,crops,3)</f>
        <v>120</v>
      </c>
      <c r="D23" s="62" t="s">
        <v>62</v>
      </c>
      <c r="E23" s="50"/>
    </row>
    <row r="24" spans="1:5" x14ac:dyDescent="0.2">
      <c r="A24" s="38" t="s">
        <v>51</v>
      </c>
      <c r="B24" s="60" t="s">
        <v>57</v>
      </c>
      <c r="C24" s="61">
        <f>eyg*VLOOKUP(1,crops,4)</f>
        <v>39</v>
      </c>
      <c r="D24" s="62" t="s">
        <v>62</v>
      </c>
      <c r="E24" s="50"/>
    </row>
    <row r="25" spans="1:5" x14ac:dyDescent="0.2">
      <c r="A25" s="38" t="s">
        <v>52</v>
      </c>
      <c r="B25" s="60" t="s">
        <v>58</v>
      </c>
      <c r="C25" s="61">
        <f>eyc*VLOOKUP(2,crops,3)</f>
        <v>135</v>
      </c>
      <c r="D25" s="62" t="s">
        <v>62</v>
      </c>
      <c r="E25" s="50"/>
    </row>
    <row r="26" spans="1:5" x14ac:dyDescent="0.2">
      <c r="A26" s="38" t="s">
        <v>53</v>
      </c>
      <c r="B26" s="60" t="s">
        <v>59</v>
      </c>
      <c r="C26" s="61">
        <f>eyc*VLOOKUP(2,crops,4)</f>
        <v>55.5</v>
      </c>
      <c r="D26" s="62" t="s">
        <v>62</v>
      </c>
      <c r="E26" s="50"/>
    </row>
    <row r="27" spans="1:5" x14ac:dyDescent="0.2">
      <c r="A27" s="38" t="s">
        <v>54</v>
      </c>
      <c r="B27" s="60" t="s">
        <v>60</v>
      </c>
      <c r="C27" s="61">
        <f>eys*VLOOKUP(3,crops,3)</f>
        <v>152</v>
      </c>
      <c r="D27" s="62" t="s">
        <v>62</v>
      </c>
      <c r="E27" s="50"/>
    </row>
    <row r="28" spans="1:5" x14ac:dyDescent="0.2">
      <c r="A28" s="38" t="s">
        <v>55</v>
      </c>
      <c r="B28" s="60" t="s">
        <v>61</v>
      </c>
      <c r="C28" s="61">
        <f>eys*VLOOKUP(3,crops,4)</f>
        <v>32</v>
      </c>
      <c r="D28" s="62" t="s">
        <v>62</v>
      </c>
      <c r="E28" s="50"/>
    </row>
    <row r="29" spans="1:5" x14ac:dyDescent="0.2">
      <c r="A29" s="38"/>
      <c r="B29" s="60"/>
      <c r="C29" s="61"/>
      <c r="D29" s="62"/>
      <c r="E29" s="50"/>
    </row>
    <row r="30" spans="1:5" x14ac:dyDescent="0.2">
      <c r="A30" s="38" t="s">
        <v>84</v>
      </c>
      <c r="B30" s="60" t="s">
        <v>74</v>
      </c>
      <c r="C30" s="61">
        <f>a*(pg*Ndg+pc*Ndc+ps*Nds)/100</f>
        <v>240</v>
      </c>
      <c r="D30" s="62" t="s">
        <v>23</v>
      </c>
    </row>
    <row r="31" spans="1:5" x14ac:dyDescent="0.2">
      <c r="A31" s="38" t="s">
        <v>85</v>
      </c>
      <c r="B31" s="60" t="s">
        <v>75</v>
      </c>
      <c r="C31" s="61">
        <f>a*(pg*Pdg+pc*Pdc+ps*Pds)/100</f>
        <v>78</v>
      </c>
      <c r="D31" s="62" t="s">
        <v>23</v>
      </c>
    </row>
    <row r="32" spans="1:5" x14ac:dyDescent="0.2">
      <c r="A32" s="38" t="s">
        <v>83</v>
      </c>
      <c r="B32" s="60" t="s">
        <v>76</v>
      </c>
      <c r="C32" s="61">
        <f>a*Ndg</f>
        <v>240</v>
      </c>
      <c r="D32" s="62" t="s">
        <v>23</v>
      </c>
    </row>
    <row r="33" spans="1:5" x14ac:dyDescent="0.2">
      <c r="A33" s="38" t="s">
        <v>86</v>
      </c>
      <c r="B33" s="60" t="s">
        <v>77</v>
      </c>
      <c r="C33" s="61">
        <f>a*Pdg</f>
        <v>78</v>
      </c>
      <c r="D33" s="62" t="s">
        <v>23</v>
      </c>
    </row>
    <row r="34" spans="1:5" x14ac:dyDescent="0.2">
      <c r="A34" s="38" t="s">
        <v>87</v>
      </c>
      <c r="B34" s="60" t="s">
        <v>78</v>
      </c>
      <c r="C34" s="61">
        <f>a*Ndc</f>
        <v>270</v>
      </c>
      <c r="D34" s="62" t="s">
        <v>23</v>
      </c>
    </row>
    <row r="35" spans="1:5" x14ac:dyDescent="0.2">
      <c r="A35" s="38" t="s">
        <v>88</v>
      </c>
      <c r="B35" s="60" t="s">
        <v>79</v>
      </c>
      <c r="C35" s="61">
        <f>a*Pdc</f>
        <v>111</v>
      </c>
      <c r="D35" s="62" t="s">
        <v>23</v>
      </c>
    </row>
    <row r="36" spans="1:5" x14ac:dyDescent="0.2">
      <c r="A36" s="38" t="s">
        <v>89</v>
      </c>
      <c r="B36" s="60" t="s">
        <v>80</v>
      </c>
      <c r="C36" s="61">
        <f>a*Nds</f>
        <v>304</v>
      </c>
      <c r="D36" s="62" t="s">
        <v>23</v>
      </c>
    </row>
    <row r="37" spans="1:5" x14ac:dyDescent="0.2">
      <c r="A37" s="38" t="s">
        <v>90</v>
      </c>
      <c r="B37" s="60" t="s">
        <v>81</v>
      </c>
      <c r="C37" s="61">
        <f>a*Pds</f>
        <v>64</v>
      </c>
      <c r="D37" s="62" t="s">
        <v>23</v>
      </c>
    </row>
    <row r="38" spans="1:5" x14ac:dyDescent="0.2">
      <c r="A38" s="55"/>
      <c r="B38" s="56"/>
      <c r="C38" s="56"/>
      <c r="D38" s="63"/>
    </row>
    <row r="39" spans="1:5" hidden="1" x14ac:dyDescent="0.2">
      <c r="A39" s="64" t="s">
        <v>24</v>
      </c>
      <c r="B39" s="65" t="s">
        <v>26</v>
      </c>
      <c r="C39" s="66">
        <f>Np-Ndmt</f>
        <v>22.41830065359477</v>
      </c>
      <c r="D39" s="67" t="s">
        <v>23</v>
      </c>
      <c r="E39" s="50"/>
    </row>
    <row r="40" spans="1:5" hidden="1" x14ac:dyDescent="0.2">
      <c r="A40" s="64" t="s">
        <v>25</v>
      </c>
      <c r="B40" s="65" t="s">
        <v>27</v>
      </c>
      <c r="C40" s="66">
        <f>Pp-Pdmt</f>
        <v>1.760849673202614</v>
      </c>
      <c r="D40" s="67" t="s">
        <v>23</v>
      </c>
      <c r="E40" s="50"/>
    </row>
    <row r="41" spans="1:5" ht="15.75" hidden="1" thickBot="1" x14ac:dyDescent="0.25">
      <c r="A41" s="68" t="s">
        <v>29</v>
      </c>
      <c r="B41" s="69" t="s">
        <v>49</v>
      </c>
      <c r="C41" s="70">
        <f>MAX(Ne,Pe)</f>
        <v>22.41830065359477</v>
      </c>
      <c r="D41" s="71" t="s">
        <v>23</v>
      </c>
      <c r="E41" s="50"/>
    </row>
    <row r="42" spans="1:5" x14ac:dyDescent="0.2">
      <c r="A42" s="56"/>
      <c r="B42" s="57"/>
      <c r="C42" s="72"/>
      <c r="D42" s="57"/>
      <c r="E42" s="50"/>
    </row>
    <row r="43" spans="1:5" ht="18" x14ac:dyDescent="0.25">
      <c r="B43" s="73" t="s">
        <v>91</v>
      </c>
      <c r="C43" s="78" t="str">
        <f>IF(C41&lt;=0,"SUFFICIENT", "NOT SUFFICIENT")</f>
        <v>NOT SUFFICIENT</v>
      </c>
      <c r="D43" s="78"/>
      <c r="E43" s="74" t="s">
        <v>92</v>
      </c>
    </row>
    <row r="45" spans="1:5" x14ac:dyDescent="0.2">
      <c r="B45" s="75" t="s">
        <v>0</v>
      </c>
    </row>
    <row r="46" spans="1:5" x14ac:dyDescent="0.2">
      <c r="B46" s="75" t="s">
        <v>1</v>
      </c>
    </row>
    <row r="61" spans="2:2" x14ac:dyDescent="0.2">
      <c r="B61" s="76" t="s">
        <v>121</v>
      </c>
    </row>
    <row r="62" spans="2:2" x14ac:dyDescent="0.2">
      <c r="B62" s="77" t="s">
        <v>122</v>
      </c>
    </row>
  </sheetData>
  <sheetProtection sheet="1" objects="1" scenarios="1"/>
  <mergeCells count="1">
    <mergeCell ref="C43:D43"/>
  </mergeCells>
  <conditionalFormatting sqref="C43">
    <cfRule type="cellIs" dxfId="1" priority="2" operator="equal">
      <formula>"SUFFICIENT"</formula>
    </cfRule>
  </conditionalFormatting>
  <conditionalFormatting sqref="C43:D43">
    <cfRule type="cellIs" dxfId="0" priority="1" operator="notEqual">
      <formula>"SUFFICIENT"</formula>
    </cfRule>
  </conditionalFormatting>
  <printOptions horizontalCentered="1" verticalCentered="1"/>
  <pageMargins left="0.5" right="0.5" top="0.5" bottom="0.5" header="0.25" footer="0.25"/>
  <pageSetup scale="85" orientation="portrait" r:id="rId1"/>
  <headerFooter>
    <oddFooter>&amp;C&amp;D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Drop Down 3">
              <controlPr defaultSize="0" autoLine="0" autoPict="0">
                <anchor moveWithCells="1">
                  <from>
                    <xdr:col>1</xdr:col>
                    <xdr:colOff>695325</xdr:colOff>
                    <xdr:row>2</xdr:row>
                    <xdr:rowOff>0</xdr:rowOff>
                  </from>
                  <to>
                    <xdr:col>2</xdr:col>
                    <xdr:colOff>666750</xdr:colOff>
                    <xdr:row>3</xdr:row>
                    <xdr:rowOff>9525</xdr:rowOff>
                  </to>
                </anchor>
              </controlPr>
            </control>
          </mc:Choice>
        </mc:AlternateContent>
        <mc:AlternateContent xmlns:mc="http://schemas.openxmlformats.org/markup-compatibility/2006">
          <mc:Choice Requires="x14">
            <control shapeId="1054" r:id="rId5" name="Drop Down 30">
              <controlPr defaultSize="0" autoLine="0" autoPict="0">
                <anchor moveWithCells="1">
                  <from>
                    <xdr:col>1</xdr:col>
                    <xdr:colOff>704850</xdr:colOff>
                    <xdr:row>5</xdr:row>
                    <xdr:rowOff>161925</xdr:rowOff>
                  </from>
                  <to>
                    <xdr:col>2</xdr:col>
                    <xdr:colOff>685800</xdr:colOff>
                    <xdr:row>6</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25"/>
  <sheetViews>
    <sheetView zoomScale="140" zoomScaleNormal="140" workbookViewId="0">
      <selection activeCell="D16" sqref="D16"/>
    </sheetView>
  </sheetViews>
  <sheetFormatPr defaultRowHeight="15" x14ac:dyDescent="0.25"/>
  <cols>
    <col min="1" max="1" width="10.7109375" style="1" customWidth="1"/>
    <col min="2" max="2" width="26.140625" style="1" customWidth="1"/>
    <col min="3" max="5" width="11.85546875" style="1" customWidth="1"/>
    <col min="6" max="6" width="11.28515625" customWidth="1"/>
  </cols>
  <sheetData>
    <row r="1" spans="1:6" x14ac:dyDescent="0.25">
      <c r="A1" s="1">
        <v>1</v>
      </c>
      <c r="B1" s="1">
        <v>2</v>
      </c>
      <c r="C1" s="1">
        <v>3</v>
      </c>
      <c r="D1" s="1">
        <v>4</v>
      </c>
      <c r="E1" s="1">
        <v>5</v>
      </c>
    </row>
    <row r="2" spans="1:6" ht="18" x14ac:dyDescent="0.35">
      <c r="C2" s="1" t="s">
        <v>2</v>
      </c>
      <c r="D2" s="1" t="s">
        <v>0</v>
      </c>
      <c r="E2" s="1" t="s">
        <v>105</v>
      </c>
      <c r="F2" s="10" t="s">
        <v>1</v>
      </c>
    </row>
    <row r="3" spans="1:6" x14ac:dyDescent="0.25">
      <c r="C3" s="1" t="s">
        <v>16</v>
      </c>
      <c r="D3" s="1" t="s">
        <v>16</v>
      </c>
      <c r="E3" s="1" t="s">
        <v>16</v>
      </c>
      <c r="F3" s="10" t="s">
        <v>16</v>
      </c>
    </row>
    <row r="4" spans="1:6" x14ac:dyDescent="0.25">
      <c r="A4" s="2">
        <v>1</v>
      </c>
      <c r="B4" s="2" t="s">
        <v>32</v>
      </c>
      <c r="C4" s="5">
        <v>70</v>
      </c>
      <c r="D4" s="6">
        <v>0.42</v>
      </c>
      <c r="E4" s="7">
        <f>F4*2.29</f>
        <v>0.22213000000000002</v>
      </c>
      <c r="F4" s="11">
        <v>9.7000000000000003E-2</v>
      </c>
    </row>
    <row r="5" spans="1:6" x14ac:dyDescent="0.25">
      <c r="A5" s="2">
        <v>2</v>
      </c>
      <c r="B5" s="2" t="s">
        <v>63</v>
      </c>
      <c r="C5" s="5">
        <v>83</v>
      </c>
      <c r="D5" s="6">
        <v>0.49</v>
      </c>
      <c r="E5" s="7">
        <f t="shared" ref="E5:E25" si="0">F5*2.29</f>
        <v>0.27212999999999998</v>
      </c>
      <c r="F5" s="11">
        <v>0.11883406113537118</v>
      </c>
    </row>
    <row r="6" spans="1:6" x14ac:dyDescent="0.25">
      <c r="A6" s="2">
        <v>3</v>
      </c>
      <c r="B6" s="2" t="s">
        <v>33</v>
      </c>
      <c r="C6" s="5">
        <v>64.052287581699346</v>
      </c>
      <c r="D6" s="6">
        <v>0.35947712418300654</v>
      </c>
      <c r="E6" s="7">
        <f t="shared" si="0"/>
        <v>0.10926143790849673</v>
      </c>
      <c r="F6" s="11">
        <v>4.7712418300653592E-2</v>
      </c>
    </row>
    <row r="7" spans="1:6" x14ac:dyDescent="0.25">
      <c r="A7" s="2">
        <v>4</v>
      </c>
      <c r="B7" s="2" t="s">
        <v>41</v>
      </c>
      <c r="C7" s="5">
        <v>7.8</v>
      </c>
      <c r="D7" s="6">
        <v>3.3000000000000002E-2</v>
      </c>
      <c r="E7" s="7">
        <f t="shared" si="0"/>
        <v>2.2671000000000004E-2</v>
      </c>
      <c r="F7" s="11">
        <v>9.9000000000000008E-3</v>
      </c>
    </row>
    <row r="8" spans="1:6" x14ac:dyDescent="0.25">
      <c r="A8" s="2">
        <v>5</v>
      </c>
      <c r="B8" s="2" t="s">
        <v>64</v>
      </c>
      <c r="C8" s="5">
        <v>19</v>
      </c>
      <c r="D8" s="6">
        <v>0.14000000000000001</v>
      </c>
      <c r="E8" s="7">
        <f t="shared" si="0"/>
        <v>5.0380000000000001E-2</v>
      </c>
      <c r="F8" s="11">
        <v>2.1999999999999999E-2</v>
      </c>
    </row>
    <row r="9" spans="1:6" x14ac:dyDescent="0.25">
      <c r="A9" s="2">
        <v>6</v>
      </c>
      <c r="B9" s="2" t="s">
        <v>35</v>
      </c>
      <c r="C9" s="5">
        <v>150</v>
      </c>
      <c r="D9" s="6">
        <v>0.99</v>
      </c>
      <c r="E9" s="7">
        <f t="shared" si="0"/>
        <v>0.38930000000000003</v>
      </c>
      <c r="F9" s="11">
        <v>0.17</v>
      </c>
    </row>
    <row r="10" spans="1:6" x14ac:dyDescent="0.25">
      <c r="A10" s="2">
        <v>7</v>
      </c>
      <c r="B10" s="2" t="s">
        <v>37</v>
      </c>
      <c r="C10" s="5">
        <v>83</v>
      </c>
      <c r="D10" s="6">
        <v>0.5</v>
      </c>
      <c r="E10" s="7">
        <f t="shared" si="0"/>
        <v>0.15114</v>
      </c>
      <c r="F10" s="11">
        <v>6.6000000000000003E-2</v>
      </c>
    </row>
    <row r="11" spans="1:6" x14ac:dyDescent="0.25">
      <c r="A11" s="2">
        <v>8</v>
      </c>
      <c r="B11" s="2" t="s">
        <v>36</v>
      </c>
      <c r="C11" s="5">
        <v>48</v>
      </c>
      <c r="D11" s="6">
        <v>0.26</v>
      </c>
      <c r="E11" s="7">
        <f t="shared" si="0"/>
        <v>0.10076</v>
      </c>
      <c r="F11" s="11">
        <v>4.3999999999999997E-2</v>
      </c>
    </row>
    <row r="12" spans="1:6" x14ac:dyDescent="0.25">
      <c r="A12" s="2">
        <v>9</v>
      </c>
      <c r="B12" s="2" t="s">
        <v>65</v>
      </c>
      <c r="C12" s="5">
        <v>3.2</v>
      </c>
      <c r="D12" s="6">
        <v>3.2000000000000001E-2</v>
      </c>
      <c r="E12" s="7">
        <f t="shared" si="0"/>
        <v>1.8319999999999999E-2</v>
      </c>
      <c r="F12" s="11">
        <v>8.0000000000000002E-3</v>
      </c>
    </row>
    <row r="13" spans="1:6" x14ac:dyDescent="0.25">
      <c r="A13" s="2">
        <v>10</v>
      </c>
      <c r="B13" s="2" t="s">
        <v>66</v>
      </c>
      <c r="C13" s="5">
        <v>57</v>
      </c>
      <c r="D13" s="6">
        <v>0.34</v>
      </c>
      <c r="E13" s="7">
        <f t="shared" si="0"/>
        <v>0.16716999999999999</v>
      </c>
      <c r="F13" s="11">
        <v>7.2999999999999995E-2</v>
      </c>
    </row>
    <row r="14" spans="1:6" x14ac:dyDescent="0.25">
      <c r="A14" s="2">
        <v>11</v>
      </c>
      <c r="B14" s="2" t="s">
        <v>67</v>
      </c>
      <c r="C14" s="5">
        <v>56</v>
      </c>
      <c r="D14" s="6">
        <v>0.2</v>
      </c>
      <c r="E14" s="7">
        <f t="shared" si="0"/>
        <v>6.6410000000000011E-2</v>
      </c>
      <c r="F14" s="11">
        <v>2.9000000000000001E-2</v>
      </c>
    </row>
    <row r="15" spans="1:6" x14ac:dyDescent="0.25">
      <c r="A15" s="2">
        <v>12</v>
      </c>
      <c r="B15" s="2" t="s">
        <v>34</v>
      </c>
      <c r="C15" s="6">
        <v>0.22916666666666666</v>
      </c>
      <c r="D15" s="7">
        <v>2.5000000000000001E-3</v>
      </c>
      <c r="E15" s="7">
        <f t="shared" si="0"/>
        <v>1.6697916666666669E-3</v>
      </c>
      <c r="F15" s="12">
        <v>7.291666666666667E-4</v>
      </c>
    </row>
    <row r="16" spans="1:6" x14ac:dyDescent="0.25">
      <c r="A16" s="2">
        <v>13</v>
      </c>
      <c r="B16" s="2" t="s">
        <v>38</v>
      </c>
      <c r="C16" s="6">
        <v>0.35897435897435898</v>
      </c>
      <c r="D16" s="7">
        <v>3.5897435897435902E-3</v>
      </c>
      <c r="E16" s="7">
        <f t="shared" si="0"/>
        <v>2.8184615384615388E-3</v>
      </c>
      <c r="F16" s="12">
        <v>1.2307692307692308E-3</v>
      </c>
    </row>
    <row r="17" spans="1:6" x14ac:dyDescent="0.25">
      <c r="A17" s="2">
        <v>14</v>
      </c>
      <c r="B17" s="2" t="s">
        <v>40</v>
      </c>
      <c r="C17" s="6">
        <v>0.19</v>
      </c>
      <c r="D17" s="7">
        <v>3.5000000000000001E-3</v>
      </c>
      <c r="E17" s="7">
        <f t="shared" si="0"/>
        <v>2.5190000000000004E-3</v>
      </c>
      <c r="F17" s="12">
        <v>1.1000000000000001E-3</v>
      </c>
    </row>
    <row r="18" spans="1:6" x14ac:dyDescent="0.25">
      <c r="A18" s="2">
        <v>15</v>
      </c>
      <c r="B18" s="2" t="s">
        <v>68</v>
      </c>
      <c r="C18" s="6">
        <v>0.3619047619047619</v>
      </c>
      <c r="D18" s="7">
        <v>5.4285714285714284E-3</v>
      </c>
      <c r="E18" s="7">
        <f t="shared" si="0"/>
        <v>3.4895238095238095E-3</v>
      </c>
      <c r="F18" s="12">
        <v>1.5238095238095239E-3</v>
      </c>
    </row>
    <row r="19" spans="1:6" x14ac:dyDescent="0.25">
      <c r="A19" s="2">
        <v>16</v>
      </c>
      <c r="B19" s="2" t="s">
        <v>69</v>
      </c>
      <c r="C19" s="6">
        <v>0.5864661654135338</v>
      </c>
      <c r="D19" s="7">
        <v>9.0225563909774424E-3</v>
      </c>
      <c r="E19" s="7">
        <f t="shared" si="0"/>
        <v>6.1984962406015035E-3</v>
      </c>
      <c r="F19" s="12">
        <v>2.7067669172932329E-3</v>
      </c>
    </row>
    <row r="20" spans="1:6" x14ac:dyDescent="0.25">
      <c r="A20" s="2">
        <v>17</v>
      </c>
      <c r="B20" s="2" t="s">
        <v>6</v>
      </c>
      <c r="C20" s="5">
        <v>4</v>
      </c>
      <c r="D20" s="6">
        <v>0.04</v>
      </c>
      <c r="E20" s="7">
        <f t="shared" si="0"/>
        <v>2.29E-2</v>
      </c>
      <c r="F20" s="11">
        <v>0.01</v>
      </c>
    </row>
    <row r="21" spans="1:6" x14ac:dyDescent="0.25">
      <c r="A21" s="2">
        <v>18</v>
      </c>
      <c r="B21" s="2" t="s">
        <v>70</v>
      </c>
      <c r="C21" s="5">
        <v>8.4</v>
      </c>
      <c r="D21" s="6">
        <v>6.0999999999999999E-2</v>
      </c>
      <c r="E21" s="7">
        <f t="shared" si="0"/>
        <v>4.8090000000000001E-2</v>
      </c>
      <c r="F21" s="11">
        <v>2.1000000000000001E-2</v>
      </c>
    </row>
    <row r="22" spans="1:6" x14ac:dyDescent="0.25">
      <c r="A22" s="2">
        <v>19</v>
      </c>
      <c r="B22" s="2" t="s">
        <v>71</v>
      </c>
      <c r="C22" s="5">
        <v>10</v>
      </c>
      <c r="D22" s="6">
        <v>8.3333333333333329E-2</v>
      </c>
      <c r="E22" s="7">
        <f t="shared" si="0"/>
        <v>3.2441666666666667E-2</v>
      </c>
      <c r="F22" s="11">
        <v>1.4166666666666666E-2</v>
      </c>
    </row>
    <row r="23" spans="1:6" x14ac:dyDescent="0.25">
      <c r="A23" s="2">
        <v>20</v>
      </c>
      <c r="B23" s="2" t="s">
        <v>72</v>
      </c>
      <c r="C23" s="5">
        <v>11</v>
      </c>
      <c r="D23" s="6">
        <v>7.0999999999999994E-2</v>
      </c>
      <c r="E23" s="7">
        <f t="shared" si="0"/>
        <v>4.58E-2</v>
      </c>
      <c r="F23" s="11">
        <v>0.02</v>
      </c>
    </row>
    <row r="24" spans="1:6" x14ac:dyDescent="0.25">
      <c r="A24" s="2">
        <v>21</v>
      </c>
      <c r="B24" s="2" t="s">
        <v>39</v>
      </c>
      <c r="C24" s="5">
        <v>25</v>
      </c>
      <c r="D24" s="6">
        <v>0.19</v>
      </c>
      <c r="E24" s="7">
        <f t="shared" si="0"/>
        <v>0.12595000000000001</v>
      </c>
      <c r="F24" s="11">
        <v>5.5E-2</v>
      </c>
    </row>
    <row r="25" spans="1:6" x14ac:dyDescent="0.25">
      <c r="A25" s="2">
        <v>22</v>
      </c>
      <c r="B25" s="2" t="s">
        <v>73</v>
      </c>
      <c r="C25" s="5">
        <v>2.4166666666666665</v>
      </c>
      <c r="D25" s="6">
        <v>2.5277777777777777E-2</v>
      </c>
      <c r="E25" s="7">
        <f t="shared" si="0"/>
        <v>9.541666666666667E-3</v>
      </c>
      <c r="F25" s="11">
        <v>4.1666666666666666E-3</v>
      </c>
    </row>
  </sheetData>
  <sheetProtection sheet="1" objects="1" scenarios="1"/>
  <sortState ref="A4:E25">
    <sortCondition ref="B4:B25"/>
  </sortState>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6"/>
  <sheetViews>
    <sheetView zoomScale="140" zoomScaleNormal="140" workbookViewId="0">
      <selection activeCell="E13" sqref="E13"/>
    </sheetView>
  </sheetViews>
  <sheetFormatPr defaultRowHeight="15" x14ac:dyDescent="0.25"/>
  <cols>
    <col min="1" max="1" width="6.42578125" customWidth="1"/>
    <col min="2" max="2" width="24.42578125" bestFit="1" customWidth="1"/>
    <col min="3" max="4" width="17.5703125" customWidth="1"/>
    <col min="5" max="5" width="23.42578125" bestFit="1" customWidth="1"/>
  </cols>
  <sheetData>
    <row r="1" spans="1:5" x14ac:dyDescent="0.25">
      <c r="A1" s="1">
        <v>1</v>
      </c>
      <c r="B1" s="1">
        <v>2</v>
      </c>
      <c r="C1" s="1">
        <v>3</v>
      </c>
      <c r="D1" s="1">
        <v>4</v>
      </c>
      <c r="E1" s="1">
        <v>5</v>
      </c>
    </row>
    <row r="2" spans="1:5" ht="18" x14ac:dyDescent="0.35">
      <c r="A2" s="1"/>
      <c r="B2" s="1" t="s">
        <v>3</v>
      </c>
      <c r="C2" s="1" t="s">
        <v>0</v>
      </c>
      <c r="D2" s="1" t="s">
        <v>105</v>
      </c>
      <c r="E2" s="1"/>
    </row>
    <row r="3" spans="1:5" ht="30" x14ac:dyDescent="0.25">
      <c r="A3" s="1"/>
      <c r="B3" s="1"/>
      <c r="C3" s="4" t="s">
        <v>18</v>
      </c>
      <c r="D3" s="4" t="s">
        <v>18</v>
      </c>
      <c r="E3" s="4" t="s">
        <v>19</v>
      </c>
    </row>
    <row r="4" spans="1:5" x14ac:dyDescent="0.25">
      <c r="A4" s="3">
        <v>1</v>
      </c>
      <c r="B4" s="3" t="s">
        <v>42</v>
      </c>
      <c r="C4" s="3">
        <v>40</v>
      </c>
      <c r="D4" s="3">
        <v>13</v>
      </c>
      <c r="E4" s="3" t="s">
        <v>93</v>
      </c>
    </row>
    <row r="5" spans="1:5" x14ac:dyDescent="0.25">
      <c r="A5" s="3">
        <v>2</v>
      </c>
      <c r="B5" s="3" t="s">
        <v>4</v>
      </c>
      <c r="C5" s="3">
        <v>0.9</v>
      </c>
      <c r="D5" s="3">
        <v>0.37</v>
      </c>
      <c r="E5" s="3" t="s">
        <v>28</v>
      </c>
    </row>
    <row r="6" spans="1:5" x14ac:dyDescent="0.25">
      <c r="A6" s="3">
        <v>3</v>
      </c>
      <c r="B6" s="3" t="s">
        <v>5</v>
      </c>
      <c r="C6" s="3">
        <v>3.8</v>
      </c>
      <c r="D6" s="5">
        <v>0.8</v>
      </c>
      <c r="E6" s="3" t="s">
        <v>28</v>
      </c>
    </row>
  </sheetData>
  <sheetProtection sheet="1" objects="1" scenarios="1"/>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7"/>
  <sheetViews>
    <sheetView zoomScale="140" zoomScaleNormal="140" workbookViewId="0">
      <selection activeCell="D4" sqref="D4"/>
    </sheetView>
  </sheetViews>
  <sheetFormatPr defaultRowHeight="15" x14ac:dyDescent="0.25"/>
  <cols>
    <col min="1" max="1" width="6.42578125" customWidth="1"/>
    <col min="2" max="2" width="24.42578125" bestFit="1" customWidth="1"/>
    <col min="3" max="3" width="24.42578125" customWidth="1"/>
    <col min="4" max="5" width="17.5703125" customWidth="1"/>
  </cols>
  <sheetData>
    <row r="1" spans="1:5" x14ac:dyDescent="0.25">
      <c r="A1" s="1">
        <v>1</v>
      </c>
      <c r="B1" s="1">
        <v>2</v>
      </c>
      <c r="C1" s="1">
        <v>3</v>
      </c>
      <c r="D1" s="1">
        <v>4</v>
      </c>
      <c r="E1" s="1">
        <v>5</v>
      </c>
    </row>
    <row r="2" spans="1:5" ht="18" x14ac:dyDescent="0.35">
      <c r="A2" s="1"/>
      <c r="B2" s="1" t="s">
        <v>109</v>
      </c>
      <c r="C2" s="17" t="s">
        <v>124</v>
      </c>
      <c r="D2" s="1" t="s">
        <v>0</v>
      </c>
      <c r="E2" s="1" t="s">
        <v>105</v>
      </c>
    </row>
    <row r="3" spans="1:5" ht="17.25" x14ac:dyDescent="0.25">
      <c r="A3" s="1"/>
      <c r="B3" s="1"/>
      <c r="C3" s="1" t="s">
        <v>113</v>
      </c>
      <c r="D3" s="4" t="s">
        <v>123</v>
      </c>
      <c r="E3" s="4" t="s">
        <v>123</v>
      </c>
    </row>
    <row r="4" spans="1:5" x14ac:dyDescent="0.25">
      <c r="A4" s="3">
        <v>1</v>
      </c>
      <c r="B4" s="3" t="s">
        <v>110</v>
      </c>
      <c r="C4" s="3">
        <f>(190+1700)/2</f>
        <v>945</v>
      </c>
      <c r="D4" s="3">
        <v>13</v>
      </c>
      <c r="E4" s="3">
        <v>3.3</v>
      </c>
    </row>
    <row r="5" spans="1:5" x14ac:dyDescent="0.25">
      <c r="A5" s="3">
        <v>2</v>
      </c>
      <c r="B5" s="3" t="s">
        <v>111</v>
      </c>
      <c r="C5" s="3">
        <f>(540+1700)/2</f>
        <v>1120</v>
      </c>
      <c r="D5" s="3">
        <v>5</v>
      </c>
      <c r="E5" s="3">
        <v>0.4</v>
      </c>
    </row>
    <row r="6" spans="1:5" x14ac:dyDescent="0.25">
      <c r="A6" s="3">
        <v>3</v>
      </c>
      <c r="B6" s="3" t="s">
        <v>112</v>
      </c>
      <c r="C6" s="3">
        <f>(215+1700)/2</f>
        <v>957.5</v>
      </c>
      <c r="D6" s="3">
        <v>22</v>
      </c>
      <c r="E6" s="5">
        <v>8.1999999999999993</v>
      </c>
    </row>
    <row r="7" spans="1:5" x14ac:dyDescent="0.25">
      <c r="A7" s="3">
        <v>4</v>
      </c>
      <c r="B7" s="3" t="s">
        <v>117</v>
      </c>
      <c r="C7" s="3">
        <v>3000</v>
      </c>
      <c r="D7" s="3">
        <v>0</v>
      </c>
      <c r="E7" s="3">
        <v>0</v>
      </c>
    </row>
  </sheetData>
  <sheetProtection sheet="1" objects="1" scenarios="1"/>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44</vt:i4>
      </vt:variant>
    </vt:vector>
  </HeadingPairs>
  <TitlesOfParts>
    <vt:vector size="49" baseType="lpstr">
      <vt:lpstr>ReadMe-Orientation</vt:lpstr>
      <vt:lpstr>single pen</vt:lpstr>
      <vt:lpstr>Manure Excretion Estimates</vt:lpstr>
      <vt:lpstr>Crop Requirements</vt:lpstr>
      <vt:lpstr>Bedding Estimates</vt:lpstr>
      <vt:lpstr>a</vt:lpstr>
      <vt:lpstr>ab</vt:lpstr>
      <vt:lpstr>animals</vt:lpstr>
      <vt:lpstr>at</vt:lpstr>
      <vt:lpstr>bedding</vt:lpstr>
      <vt:lpstr>bt</vt:lpstr>
      <vt:lpstr>'Bedding Estimates'!crops</vt:lpstr>
      <vt:lpstr>crops</vt:lpstr>
      <vt:lpstr>current_crop_mix</vt:lpstr>
      <vt:lpstr>eyc</vt:lpstr>
      <vt:lpstr>eyg</vt:lpstr>
      <vt:lpstr>eys</vt:lpstr>
      <vt:lpstr>INPUT_SECTION</vt:lpstr>
      <vt:lpstr>INPUT_SECTION___ANIMALS_AND_CROPS</vt:lpstr>
      <vt:lpstr>mcp</vt:lpstr>
      <vt:lpstr>Me</vt:lpstr>
      <vt:lpstr>Mp</vt:lpstr>
      <vt:lpstr>n</vt:lpstr>
      <vt:lpstr>Nc</vt:lpstr>
      <vt:lpstr>Nd</vt:lpstr>
      <vt:lpstr>Ndc</vt:lpstr>
      <vt:lpstr>Ndct</vt:lpstr>
      <vt:lpstr>Ndg</vt:lpstr>
      <vt:lpstr>Ndgt</vt:lpstr>
      <vt:lpstr>Ndmt</vt:lpstr>
      <vt:lpstr>Nds</vt:lpstr>
      <vt:lpstr>Ndst</vt:lpstr>
      <vt:lpstr>Ne</vt:lpstr>
      <vt:lpstr>Np</vt:lpstr>
      <vt:lpstr>OUTPUT_SECTION</vt:lpstr>
      <vt:lpstr>pc</vt:lpstr>
      <vt:lpstr>Pcdt</vt:lpstr>
      <vt:lpstr>Pd</vt:lpstr>
      <vt:lpstr>Pdc</vt:lpstr>
      <vt:lpstr>Pdg</vt:lpstr>
      <vt:lpstr>Pdgt</vt:lpstr>
      <vt:lpstr>Pdmt</vt:lpstr>
      <vt:lpstr>Pds</vt:lpstr>
      <vt:lpstr>Pdst</vt:lpstr>
      <vt:lpstr>Pe</vt:lpstr>
      <vt:lpstr>pg</vt:lpstr>
      <vt:lpstr>Pp</vt:lpstr>
      <vt:lpstr>ps</vt:lpstr>
      <vt:lpstr>Select_an_animal_from_the_drop_down_menu</vt:lpstr>
    </vt:vector>
  </TitlesOfParts>
  <Company>Agricululture Information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Nennich, Tamilee D</dc:creator>
  <cp:lastModifiedBy>Buckmaster, Dennis</cp:lastModifiedBy>
  <cp:lastPrinted>2013-07-02T12:54:04Z</cp:lastPrinted>
  <dcterms:created xsi:type="dcterms:W3CDTF">2013-01-18T13:48:51Z</dcterms:created>
  <dcterms:modified xsi:type="dcterms:W3CDTF">2021-12-21T16:58:31Z</dcterms:modified>
</cp:coreProperties>
</file>