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7.xml" ContentType="application/vnd.openxmlformats-officedocument.drawing+xml"/>
  <Override PartName="/xl/chartsheets/sheet15.xml" ContentType="application/vnd.openxmlformats-officedocument.spreadsheetml.chartsheet+xml"/>
  <Override PartName="/xl/drawings/drawing18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931" activeTab="5"/>
  </bookViews>
  <sheets>
    <sheet name="PM-L=120rx" sheetId="1" r:id="rId1"/>
    <sheet name="PM-L=110rx" sheetId="2" r:id="rId2"/>
    <sheet name="PM-L=100rx" sheetId="3" r:id="rId3"/>
    <sheet name="PM-L=90rx" sheetId="4" r:id="rId4"/>
    <sheet name="PM-L=80rx" sheetId="5" r:id="rId5"/>
    <sheet name="PM-L=70rx" sheetId="6" r:id="rId6"/>
    <sheet name="PM-L=60rx" sheetId="7" r:id="rId7"/>
    <sheet name="PM-L=50rx" sheetId="8" r:id="rId8"/>
    <sheet name="PM-L=40rx" sheetId="9" r:id="rId9"/>
    <sheet name="PM-L=30 rx" sheetId="10" r:id="rId10"/>
    <sheet name="Amp.Fac.for.L=120rx" sheetId="11" r:id="rId11"/>
    <sheet name="Amp.Fac.for.L=60rx" sheetId="12" r:id="rId12"/>
    <sheet name="P-M Inter. for diff. FvL" sheetId="13" r:id="rId13"/>
    <sheet name="P-M Inter. for diff. k" sheetId="14" r:id="rId14"/>
    <sheet name="P-M-In-plane" sheetId="15" r:id="rId15"/>
    <sheet name="P-M Out-of-plane" sheetId="16" r:id="rId16"/>
    <sheet name="L=0" sheetId="17" r:id="rId17"/>
    <sheet name="L=30rx" sheetId="18" r:id="rId18"/>
    <sheet name="L=40rx" sheetId="19" r:id="rId19"/>
    <sheet name="L=50rx" sheetId="20" r:id="rId20"/>
    <sheet name="L=60rx" sheetId="21" r:id="rId21"/>
    <sheet name="L=70rx" sheetId="22" r:id="rId22"/>
    <sheet name="L=80rx" sheetId="23" r:id="rId23"/>
    <sheet name="L=90rx" sheetId="24" r:id="rId24"/>
    <sheet name="L=100rx" sheetId="25" r:id="rId25"/>
    <sheet name="L=110rx" sheetId="26" r:id="rId26"/>
    <sheet name="Lrx=120" sheetId="27" r:id="rId27"/>
  </sheets>
  <definedNames/>
  <calcPr fullCalcOnLoad="1"/>
</workbook>
</file>

<file path=xl/sharedStrings.xml><?xml version="1.0" encoding="utf-8"?>
<sst xmlns="http://schemas.openxmlformats.org/spreadsheetml/2006/main" count="474" uniqueCount="43">
  <si>
    <t>Consider a wide flange section W8x31</t>
  </si>
  <si>
    <t>A</t>
  </si>
  <si>
    <t>d</t>
  </si>
  <si>
    <t>tw</t>
  </si>
  <si>
    <t>bf</t>
  </si>
  <si>
    <t>tf</t>
  </si>
  <si>
    <t>Ix</t>
  </si>
  <si>
    <t>Sx</t>
  </si>
  <si>
    <t>rx</t>
  </si>
  <si>
    <t>Iy</t>
  </si>
  <si>
    <t>ry</t>
  </si>
  <si>
    <t>Sy</t>
  </si>
  <si>
    <t>J</t>
  </si>
  <si>
    <t>Iw</t>
  </si>
  <si>
    <t>shi</t>
  </si>
  <si>
    <t>L</t>
  </si>
  <si>
    <t>L/rx</t>
  </si>
  <si>
    <t>P</t>
  </si>
  <si>
    <t>P/PY</t>
  </si>
  <si>
    <t>FvL</t>
  </si>
  <si>
    <t>j</t>
  </si>
  <si>
    <t>k</t>
  </si>
  <si>
    <r>
      <t>s</t>
    </r>
    <r>
      <rPr>
        <b/>
        <sz val="10"/>
        <rFont val="Arial"/>
        <family val="2"/>
      </rPr>
      <t>y</t>
    </r>
  </si>
  <si>
    <r>
      <t>L/rx (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y/E)^0.5</t>
    </r>
  </si>
  <si>
    <r>
      <t>Mo/M</t>
    </r>
    <r>
      <rPr>
        <vertAlign val="subscript"/>
        <sz val="10"/>
        <rFont val="Arial"/>
        <family val="2"/>
      </rPr>
      <t>Y</t>
    </r>
  </si>
  <si>
    <t>Px</t>
  </si>
  <si>
    <t>Py</t>
  </si>
  <si>
    <t>Pf</t>
  </si>
  <si>
    <t>ro^2</t>
  </si>
  <si>
    <t>(Ix+Iy)/A</t>
  </si>
  <si>
    <r>
      <t>M</t>
    </r>
    <r>
      <rPr>
        <b/>
        <vertAlign val="subscript"/>
        <sz val="10"/>
        <rFont val="Arial"/>
        <family val="2"/>
      </rPr>
      <t>Y</t>
    </r>
  </si>
  <si>
    <r>
      <t>M</t>
    </r>
    <r>
      <rPr>
        <b/>
        <vertAlign val="subscript"/>
        <sz val="12"/>
        <rFont val="Arial"/>
        <family val="2"/>
      </rPr>
      <t>o-cr</t>
    </r>
    <r>
      <rPr>
        <b/>
        <sz val="12"/>
        <rFont val="Arial"/>
        <family val="2"/>
      </rPr>
      <t>/M</t>
    </r>
    <r>
      <rPr>
        <b/>
        <vertAlign val="subscript"/>
        <sz val="12"/>
        <rFont val="Arial"/>
        <family val="2"/>
      </rPr>
      <t>Y</t>
    </r>
  </si>
  <si>
    <t>In-plane</t>
  </si>
  <si>
    <t>Out-of-plane</t>
  </si>
  <si>
    <t xml:space="preserve">In-plane AISC Column Strength </t>
  </si>
  <si>
    <t>Out-Plane AISC Column Strength</t>
  </si>
  <si>
    <t>In-Plane AISC Beam Strength</t>
  </si>
  <si>
    <t>Out-Plane AISC Beam Strength</t>
  </si>
  <si>
    <t>kips</t>
  </si>
  <si>
    <t>kip-ft</t>
  </si>
  <si>
    <t>H1-1</t>
  </si>
  <si>
    <t>Mrx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</si>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</sst>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sz val="16"/>
      <name val="Arial"/>
      <family val="2"/>
    </font>
    <font>
      <sz val="2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.5"/>
      <color indexed="8"/>
      <name val="Arial"/>
      <family val="2"/>
    </font>
    <font>
      <b/>
      <sz val="20.75"/>
      <color indexed="8"/>
      <name val="Arial"/>
      <family val="2"/>
    </font>
    <font>
      <b/>
      <vertAlign val="subscript"/>
      <sz val="20.75"/>
      <color indexed="8"/>
      <name val="Arial"/>
      <family val="2"/>
    </font>
    <font>
      <b/>
      <i/>
      <sz val="18"/>
      <color indexed="8"/>
      <name val="Arial"/>
      <family val="2"/>
    </font>
    <font>
      <sz val="16.55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Symbol"/>
      <family val="1"/>
    </font>
    <font>
      <b/>
      <vertAlign val="subscript"/>
      <sz val="20"/>
      <color indexed="8"/>
      <name val="Arial"/>
      <family val="2"/>
    </font>
    <font>
      <sz val="14.7"/>
      <color indexed="8"/>
      <name val="Arial"/>
      <family val="2"/>
    </font>
    <font>
      <b/>
      <sz val="20.25"/>
      <color indexed="8"/>
      <name val="Arial"/>
      <family val="2"/>
    </font>
    <font>
      <b/>
      <sz val="20.25"/>
      <color indexed="8"/>
      <name val="Symbol"/>
      <family val="1"/>
    </font>
    <font>
      <b/>
      <sz val="16"/>
      <color indexed="8"/>
      <name val="Arial"/>
      <family val="2"/>
    </font>
    <font>
      <b/>
      <vertAlign val="subscript"/>
      <sz val="16"/>
      <color indexed="8"/>
      <name val="Arial"/>
      <family val="2"/>
    </font>
    <font>
      <b/>
      <i/>
      <sz val="20"/>
      <color indexed="8"/>
      <name val="Arial"/>
      <family val="2"/>
    </font>
    <font>
      <b/>
      <i/>
      <sz val="20"/>
      <color indexed="8"/>
      <name val="Symbol"/>
      <family val="1"/>
    </font>
    <font>
      <sz val="20"/>
      <color indexed="8"/>
      <name val="Arial"/>
      <family val="2"/>
    </font>
    <font>
      <vertAlign val="subscript"/>
      <sz val="20"/>
      <color indexed="8"/>
      <name val="Arial"/>
      <family val="2"/>
    </font>
    <font>
      <sz val="20"/>
      <color indexed="8"/>
      <name val="Symbol"/>
      <family val="1"/>
    </font>
    <font>
      <b/>
      <i/>
      <sz val="18"/>
      <color indexed="8"/>
      <name val="Symbol"/>
      <family val="1"/>
    </font>
    <font>
      <b/>
      <i/>
      <vertAlign val="subscript"/>
      <sz val="18"/>
      <color indexed="8"/>
      <name val="Arial"/>
      <family val="2"/>
    </font>
    <font>
      <sz val="18.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6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34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3" fillId="0" borderId="17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8" xfId="0" applyFont="1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33" borderId="21" xfId="0" applyFill="1" applyBorder="1" applyAlignment="1">
      <alignment/>
    </xf>
    <xf numFmtId="0" fontId="9" fillId="33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worksheet" Target="worksheets/sheet1.xml" /><Relationship Id="rId18" Type="http://schemas.openxmlformats.org/officeDocument/2006/relationships/worksheet" Target="worksheets/sheet2.xml" /><Relationship Id="rId19" Type="http://schemas.openxmlformats.org/officeDocument/2006/relationships/worksheet" Target="worksheets/sheet3.xml" /><Relationship Id="rId20" Type="http://schemas.openxmlformats.org/officeDocument/2006/relationships/worksheet" Target="worksheets/sheet4.xml" /><Relationship Id="rId21" Type="http://schemas.openxmlformats.org/officeDocument/2006/relationships/worksheet" Target="worksheets/sheet5.xml" /><Relationship Id="rId22" Type="http://schemas.openxmlformats.org/officeDocument/2006/relationships/worksheet" Target="worksheets/sheet6.xml" /><Relationship Id="rId23" Type="http://schemas.openxmlformats.org/officeDocument/2006/relationships/worksheet" Target="worksheets/sheet7.xml" /><Relationship Id="rId24" Type="http://schemas.openxmlformats.org/officeDocument/2006/relationships/worksheet" Target="worksheets/sheet8.xml" /><Relationship Id="rId25" Type="http://schemas.openxmlformats.org/officeDocument/2006/relationships/worksheet" Target="worksheets/sheet9.xml" /><Relationship Id="rId26" Type="http://schemas.openxmlformats.org/officeDocument/2006/relationships/worksheet" Target="worksheets/sheet10.xml" /><Relationship Id="rId27" Type="http://schemas.openxmlformats.org/officeDocument/2006/relationships/worksheet" Target="worksheets/sheet11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L/rx=120</a:t>
            </a:r>
          </a:p>
        </c:rich>
      </c:tx>
      <c:layout>
        <c:manualLayout>
          <c:xMode val="factor"/>
          <c:yMode val="factor"/>
          <c:x val="0.05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9"/>
          <c:order val="0"/>
          <c:tx>
            <c:v>In-plane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'Lrx=120'!$Q$12:$Q$58</c:f>
              <c:numCache>
                <c:ptCount val="47"/>
                <c:pt idx="0">
                  <c:v>1</c:v>
                </c:pt>
                <c:pt idx="1">
                  <c:v>0.9122562375218229</c:v>
                </c:pt>
                <c:pt idx="2">
                  <c:v>0.8289200415497193</c:v>
                </c:pt>
                <c:pt idx="3">
                  <c:v>0.7498718613666465</c:v>
                </c:pt>
                <c:pt idx="4">
                  <c:v>0.6749941466427155</c:v>
                </c:pt>
                <c:pt idx="5">
                  <c:v>0.6041713240127315</c:v>
                </c:pt>
                <c:pt idx="6">
                  <c:v>0.5372897738620888</c:v>
                </c:pt>
                <c:pt idx="7">
                  <c:v>0.4742378073195389</c:v>
                </c:pt>
                <c:pt idx="8">
                  <c:v>0.41490564345534925</c:v>
                </c:pt>
                <c:pt idx="9">
                  <c:v>0.3591853866833884</c:v>
                </c:pt>
                <c:pt idx="10">
                  <c:v>0.30697100436567404</c:v>
                </c:pt>
                <c:pt idx="11">
                  <c:v>0.2581583046179353</c:v>
                </c:pt>
                <c:pt idx="12">
                  <c:v>0.2126449143147447</c:v>
                </c:pt>
                <c:pt idx="13">
                  <c:v>0.1703302572927873</c:v>
                </c:pt>
                <c:pt idx="14">
                  <c:v>0.1311155327508399</c:v>
                </c:pt>
                <c:pt idx="15">
                  <c:v>0.09490369384504448</c:v>
                </c:pt>
                <c:pt idx="16">
                  <c:v>0.06159942647806701</c:v>
                </c:pt>
                <c:pt idx="17">
                  <c:v>0.031109128280742436</c:v>
                </c:pt>
                <c:pt idx="18">
                  <c:v>0.003340887784811949</c:v>
                </c:pt>
                <c:pt idx="19">
                  <c:v>-0.02179553621462868</c:v>
                </c:pt>
                <c:pt idx="20">
                  <c:v>-0.044388735108345484</c:v>
                </c:pt>
                <c:pt idx="21">
                  <c:v>-0.06452567073521488</c:v>
                </c:pt>
                <c:pt idx="22">
                  <c:v>-0.08229169545886053</c:v>
                </c:pt>
                <c:pt idx="23">
                  <c:v>-0.09777057206003277</c:v>
                </c:pt>
                <c:pt idx="24">
                  <c:v>-0.11104449344607005</c:v>
                </c:pt>
                <c:pt idx="25">
                  <c:v>-0.12219410217877646</c:v>
                </c:pt>
                <c:pt idx="26">
                  <c:v>-0.13129850982204325</c:v>
                </c:pt>
                <c:pt idx="27">
                  <c:v>-0.13843531611053103</c:v>
                </c:pt>
                <c:pt idx="28">
                  <c:v>-0.14368062794072367</c:v>
                </c:pt>
                <c:pt idx="29">
                  <c:v>-0.14710907818565486</c:v>
                </c:pt>
                <c:pt idx="30">
                  <c:v>-0.1487938443346036</c:v>
                </c:pt>
                <c:pt idx="31">
                  <c:v>-0.14880666695904257</c:v>
                </c:pt>
                <c:pt idx="32">
                  <c:v>-0.1472178680061213</c:v>
                </c:pt>
                <c:pt idx="33">
                  <c:v>-0.14409636892095146</c:v>
                </c:pt>
                <c:pt idx="34">
                  <c:v>-0.1395097085989609</c:v>
                </c:pt>
                <c:pt idx="35">
                  <c:v>-0.13352406116956883</c:v>
                </c:pt>
                <c:pt idx="36">
                  <c:v>-0.1262042536124327</c:v>
                </c:pt>
                <c:pt idx="37">
                  <c:v>-0.11761378320750515</c:v>
                </c:pt>
                <c:pt idx="38">
                  <c:v>-0.10781483482013468</c:v>
                </c:pt>
                <c:pt idx="39">
                  <c:v>-0.09686829802243539</c:v>
                </c:pt>
                <c:pt idx="40">
                  <c:v>-0.0848337840521419</c:v>
                </c:pt>
                <c:pt idx="41">
                  <c:v>-0.0717696426101622</c:v>
                </c:pt>
                <c:pt idx="42">
                  <c:v>-0.05773297849802939</c:v>
                </c:pt>
                <c:pt idx="43">
                  <c:v>-0.04277966809644771</c:v>
                </c:pt>
                <c:pt idx="44">
                  <c:v>-0.026964375686122897</c:v>
                </c:pt>
                <c:pt idx="45">
                  <c:v>-0.010340569612055024</c:v>
                </c:pt>
                <c:pt idx="46">
                  <c:v>0.0070394617075303185</c:v>
                </c:pt>
              </c:numCache>
            </c:numRef>
          </c:xVal>
          <c:yVal>
            <c:numRef>
              <c:f>'Lrx=120'!$E$12:$E$58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9"/>
          <c:order val="1"/>
          <c:tx>
            <c:v>Out-of-plane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'Lrx=120'!$S$12:$S$19</c:f>
              <c:numCache>
                <c:ptCount val="8"/>
                <c:pt idx="0">
                  <c:v>0.4712070285885746</c:v>
                </c:pt>
                <c:pt idx="1">
                  <c:v>0.42592138018710185</c:v>
                </c:pt>
                <c:pt idx="2">
                  <c:v>0.3774761310381183</c:v>
                </c:pt>
                <c:pt idx="3">
                  <c:v>0.32445906675624964</c:v>
                </c:pt>
                <c:pt idx="4">
                  <c:v>0.2641313907716673</c:v>
                </c:pt>
                <c:pt idx="5">
                  <c:v>0.18964004396599057</c:v>
                </c:pt>
                <c:pt idx="6">
                  <c:v>0.06218962979210737</c:v>
                </c:pt>
                <c:pt idx="7">
                  <c:v>0</c:v>
                </c:pt>
              </c:numCache>
            </c:numRef>
          </c:xVal>
          <c:yVal>
            <c:numRef>
              <c:f>'Lrx=120'!$E$12:$E$19</c:f>
              <c:numCache>
                <c:ptCount val="8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</c:numCache>
            </c:numRef>
          </c:yVal>
          <c:smooth val="1"/>
        </c:ser>
        <c:axId val="41727474"/>
        <c:axId val="40002947"/>
      </c:scatterChart>
      <c:valAx>
        <c:axId val="4172747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crossBetween val="midCat"/>
        <c:dispUnits/>
      </c:valAx>
      <c:valAx>
        <c:axId val="4000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L/rx=30</a:t>
            </a:r>
          </a:p>
        </c:rich>
      </c:tx>
      <c:layout>
        <c:manualLayout>
          <c:xMode val="factor"/>
          <c:yMode val="factor"/>
          <c:x val="0.04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0"/>
          <c:order val="0"/>
          <c:tx>
            <c:v>L=30 rx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'L=30rx'!$Q$12:$Q$58</c:f>
              <c:numCache>
                <c:ptCount val="47"/>
                <c:pt idx="0">
                  <c:v>1</c:v>
                </c:pt>
                <c:pt idx="1">
                  <c:v>0.9739127756230523</c:v>
                </c:pt>
                <c:pt idx="2">
                  <c:v>0.9480177434262081</c:v>
                </c:pt>
                <c:pt idx="3">
                  <c:v>0.9223145021736479</c:v>
                </c:pt>
                <c:pt idx="4">
                  <c:v>0.8968026510820546</c:v>
                </c:pt>
                <c:pt idx="5">
                  <c:v>0.871481789820275</c:v>
                </c:pt>
                <c:pt idx="6">
                  <c:v>0.8463515185089733</c:v>
                </c:pt>
                <c:pt idx="7">
                  <c:v>0.8214114377202896</c:v>
                </c:pt>
                <c:pt idx="8">
                  <c:v>0.7966611484775001</c:v>
                </c:pt>
                <c:pt idx="9">
                  <c:v>0.7721002522546722</c:v>
                </c:pt>
                <c:pt idx="10">
                  <c:v>0.7477283509763241</c:v>
                </c:pt>
                <c:pt idx="11">
                  <c:v>0.7235450470170822</c:v>
                </c:pt>
                <c:pt idx="12">
                  <c:v>0.6995499432013402</c:v>
                </c:pt>
                <c:pt idx="13">
                  <c:v>0.6757426428029177</c:v>
                </c:pt>
                <c:pt idx="14">
                  <c:v>0.6521227495447195</c:v>
                </c:pt>
                <c:pt idx="15">
                  <c:v>0.628689867598393</c:v>
                </c:pt>
                <c:pt idx="16">
                  <c:v>0.60544360158399</c:v>
                </c:pt>
                <c:pt idx="17">
                  <c:v>0.5823835565696242</c:v>
                </c:pt>
                <c:pt idx="18">
                  <c:v>0.5595093380711315</c:v>
                </c:pt>
                <c:pt idx="19">
                  <c:v>0.5368205520517305</c:v>
                </c:pt>
                <c:pt idx="20">
                  <c:v>0.5143168049216813</c:v>
                </c:pt>
                <c:pt idx="21">
                  <c:v>0.49199770353794664</c:v>
                </c:pt>
                <c:pt idx="22">
                  <c:v>0.46986285520385207</c:v>
                </c:pt>
                <c:pt idx="23">
                  <c:v>0.4479118676687467</c:v>
                </c:pt>
                <c:pt idx="24">
                  <c:v>0.42614434912766386</c:v>
                </c:pt>
                <c:pt idx="25">
                  <c:v>0.40455990822098215</c:v>
                </c:pt>
                <c:pt idx="26">
                  <c:v>0.3831581540340866</c:v>
                </c:pt>
                <c:pt idx="27">
                  <c:v>0.36193869609703055</c:v>
                </c:pt>
                <c:pt idx="28">
                  <c:v>0.3409011443841962</c:v>
                </c:pt>
                <c:pt idx="29">
                  <c:v>0.32004510931395747</c:v>
                </c:pt>
                <c:pt idx="30">
                  <c:v>0.2993702017483415</c:v>
                </c:pt>
                <c:pt idx="31">
                  <c:v>0.27887603299269054</c:v>
                </c:pt>
                <c:pt idx="32">
                  <c:v>0.25856221479532526</c:v>
                </c:pt>
                <c:pt idx="33">
                  <c:v>0.23842835934720585</c:v>
                </c:pt>
                <c:pt idx="34">
                  <c:v>0.21847407928159643</c:v>
                </c:pt>
                <c:pt idx="35">
                  <c:v>0.19869898767372648</c:v>
                </c:pt>
                <c:pt idx="36">
                  <c:v>0.17910269804045473</c:v>
                </c:pt>
                <c:pt idx="37">
                  <c:v>0.15968482433993272</c:v>
                </c:pt>
                <c:pt idx="38">
                  <c:v>0.14044498097126756</c:v>
                </c:pt>
                <c:pt idx="39">
                  <c:v>0.12138278277418646</c:v>
                </c:pt>
                <c:pt idx="40">
                  <c:v>0.10249784502869975</c:v>
                </c:pt>
                <c:pt idx="41">
                  <c:v>0.08378978345476557</c:v>
                </c:pt>
                <c:pt idx="42">
                  <c:v>0.06525821421195416</c:v>
                </c:pt>
                <c:pt idx="43">
                  <c:v>0.04690275389911181</c:v>
                </c:pt>
                <c:pt idx="44">
                  <c:v>0.02872301955402627</c:v>
                </c:pt>
                <c:pt idx="45">
                  <c:v>0.010718628653090843</c:v>
                </c:pt>
                <c:pt idx="46">
                  <c:v>-0.00711080088903013</c:v>
                </c:pt>
              </c:numCache>
            </c:numRef>
          </c:xVal>
          <c:yVal>
            <c:numRef>
              <c:f>'L=30rx'!$E$12:$E$58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0"/>
          <c:order val="1"/>
          <c:tx>
            <c:v>L=30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D4"/>
                </a:solidFill>
              </a:ln>
            </c:spPr>
          </c:marker>
          <c:xVal>
            <c:numRef>
              <c:f>'L=30rx'!$S$12:$S$58</c:f>
              <c:numCache>
                <c:ptCount val="47"/>
                <c:pt idx="0">
                  <c:v>3.219777221431498</c:v>
                </c:pt>
                <c:pt idx="1">
                  <c:v>3.1903642516818502</c:v>
                </c:pt>
                <c:pt idx="2">
                  <c:v>3.1609474861603846</c:v>
                </c:pt>
                <c:pt idx="3">
                  <c:v>3.1315268178975617</c:v>
                </c:pt>
                <c:pt idx="4">
                  <c:v>3.1021021358513345</c:v>
                </c:pt>
                <c:pt idx="5">
                  <c:v>3.0726733247107476</c:v>
                </c:pt>
                <c:pt idx="6">
                  <c:v>3.0432402646880186</c:v>
                </c:pt>
                <c:pt idx="7">
                  <c:v>3.0138028312982934</c:v>
                </c:pt>
                <c:pt idx="8">
                  <c:v>2.9843608951262284</c:v>
                </c:pt>
                <c:pt idx="9">
                  <c:v>2.9549143215784532</c:v>
                </c:pt>
                <c:pt idx="10">
                  <c:v>2.925462970620904</c:v>
                </c:pt>
                <c:pt idx="11">
                  <c:v>2.8960066964999456</c:v>
                </c:pt>
                <c:pt idx="12">
                  <c:v>2.8665453474460825</c:v>
                </c:pt>
                <c:pt idx="13">
                  <c:v>2.8370787653589815</c:v>
                </c:pt>
                <c:pt idx="14">
                  <c:v>2.8076067854724087</c:v>
                </c:pt>
                <c:pt idx="15">
                  <c:v>2.778129235997561</c:v>
                </c:pt>
                <c:pt idx="16">
                  <c:v>2.7486459377431425</c:v>
                </c:pt>
                <c:pt idx="17">
                  <c:v>2.7191567037103943</c:v>
                </c:pt>
                <c:pt idx="18">
                  <c:v>2.6896613386611112</c:v>
                </c:pt>
                <c:pt idx="19">
                  <c:v>2.660159638656522</c:v>
                </c:pt>
                <c:pt idx="20">
                  <c:v>2.6306513905646867</c:v>
                </c:pt>
                <c:pt idx="21">
                  <c:v>2.6011363715338827</c:v>
                </c:pt>
                <c:pt idx="22">
                  <c:v>2.571614348429172</c:v>
                </c:pt>
                <c:pt idx="23">
                  <c:v>2.542085077229113</c:v>
                </c:pt>
                <c:pt idx="24">
                  <c:v>2.512548302379261</c:v>
                </c:pt>
                <c:pt idx="25">
                  <c:v>2.4830037560987845</c:v>
                </c:pt>
                <c:pt idx="26">
                  <c:v>2.4534511576361675</c:v>
                </c:pt>
                <c:pt idx="27">
                  <c:v>2.423890212469541</c:v>
                </c:pt>
                <c:pt idx="28">
                  <c:v>2.394320611446769</c:v>
                </c:pt>
                <c:pt idx="29">
                  <c:v>2.364742029859882</c:v>
                </c:pt>
                <c:pt idx="30">
                  <c:v>2.335154126447898</c:v>
                </c:pt>
                <c:pt idx="31">
                  <c:v>2.3055565423214563</c:v>
                </c:pt>
                <c:pt idx="32">
                  <c:v>2.2759488998019486</c:v>
                </c:pt>
                <c:pt idx="33">
                  <c:v>2.246330801167081</c:v>
                </c:pt>
                <c:pt idx="34">
                  <c:v>2.216701827293871</c:v>
                </c:pt>
                <c:pt idx="35">
                  <c:v>2.187061536189104</c:v>
                </c:pt>
                <c:pt idx="36">
                  <c:v>2.1574094613961234</c:v>
                </c:pt>
                <c:pt idx="37">
                  <c:v>2.1277451102655562</c:v>
                </c:pt>
                <c:pt idx="38">
                  <c:v>2.0980679620761262</c:v>
                </c:pt>
                <c:pt idx="39">
                  <c:v>2.068377465990036</c:v>
                </c:pt>
                <c:pt idx="40">
                  <c:v>2.038673038825565</c:v>
                </c:pt>
                <c:pt idx="41">
                  <c:v>2.00895406262736</c:v>
                </c:pt>
                <c:pt idx="42">
                  <c:v>1.9792198820124796</c:v>
                </c:pt>
                <c:pt idx="43">
                  <c:v>1.9494698012674685</c:v>
                </c:pt>
                <c:pt idx="44">
                  <c:v>1.9197030811685334</c:v>
                </c:pt>
                <c:pt idx="45">
                  <c:v>1.8899189354932413</c:v>
                </c:pt>
                <c:pt idx="46">
                  <c:v>1.8601165271879236</c:v>
                </c:pt>
              </c:numCache>
            </c:numRef>
          </c:xVal>
          <c:yVal>
            <c:numRef>
              <c:f>'L=30rx'!$E$12:$E$58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axId val="34467692"/>
        <c:axId val="41773773"/>
      </c:scatterChart>
      <c:valAx>
        <c:axId val="3446769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crossBetween val="midCat"/>
        <c:dispUnits/>
      </c:valAx>
      <c:valAx>
        <c:axId val="4177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76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  <a:r>
              <a:rPr lang="en-US" cap="none" sz="2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 vs.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j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for L/r</a:t>
            </a:r>
            <a:r>
              <a:rPr lang="en-US" cap="none" sz="2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=120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9"/>
          <c:w val="0.92025"/>
          <c:h val="0.74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'Lrx=120'!$G$10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'Lrx=120'!$F$12:$F$30</c:f>
              <c:numCache>
                <c:ptCount val="19"/>
                <c:pt idx="0">
                  <c:v>0</c:v>
                </c:pt>
                <c:pt idx="1">
                  <c:v>0.7378784519149229</c:v>
                </c:pt>
                <c:pt idx="2">
                  <c:v>1.0435177140809477</c:v>
                </c:pt>
                <c:pt idx="3">
                  <c:v>1.2780429685269152</c:v>
                </c:pt>
                <c:pt idx="4">
                  <c:v>1.4757569038298457</c:v>
                </c:pt>
                <c:pt idx="5">
                  <c:v>1.6499463776140773</c:v>
                </c:pt>
                <c:pt idx="6">
                  <c:v>1.807425699386334</c:v>
                </c:pt>
                <c:pt idx="7">
                  <c:v>1.9522428815602177</c:v>
                </c:pt>
                <c:pt idx="8">
                  <c:v>2.0870354281618955</c:v>
                </c:pt>
                <c:pt idx="9">
                  <c:v>2.2136353557447688</c:v>
                </c:pt>
                <c:pt idx="10">
                  <c:v>2.3333765444101884</c:v>
                </c:pt>
                <c:pt idx="11">
                  <c:v>2.447265965890098</c:v>
                </c:pt>
                <c:pt idx="12">
                  <c:v>2.5560859370538305</c:v>
                </c:pt>
                <c:pt idx="13">
                  <c:v>2.660458593439244</c:v>
                </c:pt>
                <c:pt idx="14">
                  <c:v>2.7608883601487917</c:v>
                </c:pt>
                <c:pt idx="15">
                  <c:v>2.857790955791806</c:v>
                </c:pt>
                <c:pt idx="16">
                  <c:v>2.9515138076596914</c:v>
                </c:pt>
                <c:pt idx="17">
                  <c:v>3.042350796112469</c:v>
                </c:pt>
                <c:pt idx="18">
                  <c:v>3.130553142242843</c:v>
                </c:pt>
              </c:numCache>
            </c:numRef>
          </c:xVal>
          <c:yVal>
            <c:numRef>
              <c:f>'Lrx=120'!$G$12:$G$30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'Lrx=120'!$H$10</c:f>
              <c:strCache>
                <c:ptCount val="1"/>
                <c:pt idx="0">
                  <c:v>-0.5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'Lrx=120'!$F$12:$F$30</c:f>
              <c:numCache>
                <c:ptCount val="19"/>
                <c:pt idx="0">
                  <c:v>0</c:v>
                </c:pt>
                <c:pt idx="1">
                  <c:v>0.7378784519149229</c:v>
                </c:pt>
                <c:pt idx="2">
                  <c:v>1.0435177140809477</c:v>
                </c:pt>
                <c:pt idx="3">
                  <c:v>1.2780429685269152</c:v>
                </c:pt>
                <c:pt idx="4">
                  <c:v>1.4757569038298457</c:v>
                </c:pt>
                <c:pt idx="5">
                  <c:v>1.6499463776140773</c:v>
                </c:pt>
                <c:pt idx="6">
                  <c:v>1.807425699386334</c:v>
                </c:pt>
                <c:pt idx="7">
                  <c:v>1.9522428815602177</c:v>
                </c:pt>
                <c:pt idx="8">
                  <c:v>2.0870354281618955</c:v>
                </c:pt>
                <c:pt idx="9">
                  <c:v>2.2136353557447688</c:v>
                </c:pt>
                <c:pt idx="10">
                  <c:v>2.3333765444101884</c:v>
                </c:pt>
                <c:pt idx="11">
                  <c:v>2.447265965890098</c:v>
                </c:pt>
                <c:pt idx="12">
                  <c:v>2.5560859370538305</c:v>
                </c:pt>
                <c:pt idx="13">
                  <c:v>2.660458593439244</c:v>
                </c:pt>
                <c:pt idx="14">
                  <c:v>2.7608883601487917</c:v>
                </c:pt>
                <c:pt idx="15">
                  <c:v>2.857790955791806</c:v>
                </c:pt>
                <c:pt idx="16">
                  <c:v>2.9515138076596914</c:v>
                </c:pt>
                <c:pt idx="17">
                  <c:v>3.042350796112469</c:v>
                </c:pt>
                <c:pt idx="18">
                  <c:v>3.130553142242843</c:v>
                </c:pt>
              </c:numCache>
            </c:numRef>
          </c:xVal>
          <c:yVal>
            <c:numRef>
              <c:f>'Lrx=120'!$H$12:$H$30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1.0076926824233556</c:v>
                </c:pt>
                <c:pt idx="10">
                  <c:v>1.0342267098582651</c:v>
                </c:pt>
                <c:pt idx="11">
                  <c:v>1.0844625178412175</c:v>
                </c:pt>
                <c:pt idx="12">
                  <c:v>1.1679247894971394</c:v>
                </c:pt>
                <c:pt idx="13">
                  <c:v>1.302838723872641</c:v>
                </c:pt>
                <c:pt idx="14">
                  <c:v>1.5261951204316946</c:v>
                </c:pt>
                <c:pt idx="15">
                  <c:v>1.923230152724099</c:v>
                </c:pt>
                <c:pt idx="16">
                  <c:v>2.7400631849853445</c:v>
                </c:pt>
                <c:pt idx="17">
                  <c:v>5.0958960926062025</c:v>
                </c:pt>
                <c:pt idx="18">
                  <c:v>45.298299230883764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'Lrx=120'!$I$10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'Lrx=120'!$F$12:$F$30</c:f>
              <c:numCache>
                <c:ptCount val="19"/>
                <c:pt idx="0">
                  <c:v>0</c:v>
                </c:pt>
                <c:pt idx="1">
                  <c:v>0.7378784519149229</c:v>
                </c:pt>
                <c:pt idx="2">
                  <c:v>1.0435177140809477</c:v>
                </c:pt>
                <c:pt idx="3">
                  <c:v>1.2780429685269152</c:v>
                </c:pt>
                <c:pt idx="4">
                  <c:v>1.4757569038298457</c:v>
                </c:pt>
                <c:pt idx="5">
                  <c:v>1.6499463776140773</c:v>
                </c:pt>
                <c:pt idx="6">
                  <c:v>1.807425699386334</c:v>
                </c:pt>
                <c:pt idx="7">
                  <c:v>1.9522428815602177</c:v>
                </c:pt>
                <c:pt idx="8">
                  <c:v>2.0870354281618955</c:v>
                </c:pt>
                <c:pt idx="9">
                  <c:v>2.2136353557447688</c:v>
                </c:pt>
                <c:pt idx="10">
                  <c:v>2.3333765444101884</c:v>
                </c:pt>
                <c:pt idx="11">
                  <c:v>2.447265965890098</c:v>
                </c:pt>
                <c:pt idx="12">
                  <c:v>2.5560859370538305</c:v>
                </c:pt>
                <c:pt idx="13">
                  <c:v>2.660458593439244</c:v>
                </c:pt>
                <c:pt idx="14">
                  <c:v>2.7608883601487917</c:v>
                </c:pt>
                <c:pt idx="15">
                  <c:v>2.857790955791806</c:v>
                </c:pt>
                <c:pt idx="16">
                  <c:v>2.9515138076596914</c:v>
                </c:pt>
                <c:pt idx="17">
                  <c:v>3.042350796112469</c:v>
                </c:pt>
                <c:pt idx="18">
                  <c:v>3.130553142242843</c:v>
                </c:pt>
              </c:numCache>
            </c:numRef>
          </c:xVal>
          <c:yVal>
            <c:numRef>
              <c:f>'Lrx=120'!$I$12:$I$30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1.0031405625829488</c:v>
                </c:pt>
                <c:pt idx="6">
                  <c:v>1.0286651295936557</c:v>
                </c:pt>
                <c:pt idx="7">
                  <c:v>1.077438631048839</c:v>
                </c:pt>
                <c:pt idx="8">
                  <c:v>1.1498459013333526</c:v>
                </c:pt>
                <c:pt idx="9">
                  <c:v>1.2493798819505217</c:v>
                </c:pt>
                <c:pt idx="10">
                  <c:v>1.3830186801995108</c:v>
                </c:pt>
                <c:pt idx="11">
                  <c:v>1.5628219549819835</c:v>
                </c:pt>
                <c:pt idx="12">
                  <c:v>1.8095559377087775</c:v>
                </c:pt>
                <c:pt idx="13">
                  <c:v>2.1608316319479477</c:v>
                </c:pt>
                <c:pt idx="14">
                  <c:v>2.6912508500660546</c:v>
                </c:pt>
                <c:pt idx="15">
                  <c:v>3.57133565244294</c:v>
                </c:pt>
                <c:pt idx="16">
                  <c:v>5.292788556742118</c:v>
                </c:pt>
                <c:pt idx="17">
                  <c:v>10.09295275816979</c:v>
                </c:pt>
                <c:pt idx="18">
                  <c:v>90.58555951091815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'Lrx=120'!$J$10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'Lrx=120'!$F$12:$F$30</c:f>
              <c:numCache>
                <c:ptCount val="19"/>
                <c:pt idx="0">
                  <c:v>0</c:v>
                </c:pt>
                <c:pt idx="1">
                  <c:v>0.7378784519149229</c:v>
                </c:pt>
                <c:pt idx="2">
                  <c:v>1.0435177140809477</c:v>
                </c:pt>
                <c:pt idx="3">
                  <c:v>1.2780429685269152</c:v>
                </c:pt>
                <c:pt idx="4">
                  <c:v>1.4757569038298457</c:v>
                </c:pt>
                <c:pt idx="5">
                  <c:v>1.6499463776140773</c:v>
                </c:pt>
                <c:pt idx="6">
                  <c:v>1.807425699386334</c:v>
                </c:pt>
                <c:pt idx="7">
                  <c:v>1.9522428815602177</c:v>
                </c:pt>
                <c:pt idx="8">
                  <c:v>2.0870354281618955</c:v>
                </c:pt>
                <c:pt idx="9">
                  <c:v>2.2136353557447688</c:v>
                </c:pt>
                <c:pt idx="10">
                  <c:v>2.3333765444101884</c:v>
                </c:pt>
                <c:pt idx="11">
                  <c:v>2.447265965890098</c:v>
                </c:pt>
                <c:pt idx="12">
                  <c:v>2.5560859370538305</c:v>
                </c:pt>
                <c:pt idx="13">
                  <c:v>2.660458593439244</c:v>
                </c:pt>
                <c:pt idx="14">
                  <c:v>2.7608883601487917</c:v>
                </c:pt>
                <c:pt idx="15">
                  <c:v>2.857790955791806</c:v>
                </c:pt>
                <c:pt idx="16">
                  <c:v>2.9515138076596914</c:v>
                </c:pt>
                <c:pt idx="17">
                  <c:v>3.042350796112469</c:v>
                </c:pt>
                <c:pt idx="18">
                  <c:v>3.130553142242843</c:v>
                </c:pt>
              </c:numCache>
            </c:numRef>
          </c:xVal>
          <c:yVal>
            <c:numRef>
              <c:f>'Lrx=120'!$J$12:$J$30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1.024087342981235</c:v>
                </c:pt>
                <c:pt idx="4">
                  <c:v>1.0796296586893057</c:v>
                </c:pt>
                <c:pt idx="5">
                  <c:v>1.1564724735550427</c:v>
                </c:pt>
                <c:pt idx="6">
                  <c:v>1.2532954967819885</c:v>
                </c:pt>
                <c:pt idx="7">
                  <c:v>1.3723131787435872</c:v>
                </c:pt>
                <c:pt idx="8">
                  <c:v>1.5183247525557566</c:v>
                </c:pt>
                <c:pt idx="9">
                  <c:v>1.6990970194038866</c:v>
                </c:pt>
                <c:pt idx="10">
                  <c:v>1.9267139868355498</c:v>
                </c:pt>
                <c:pt idx="11">
                  <c:v>2.2203540719515344</c:v>
                </c:pt>
                <c:pt idx="12">
                  <c:v>2.611930974455641</c:v>
                </c:pt>
                <c:pt idx="13">
                  <c:v>3.158416472481896</c:v>
                </c:pt>
                <c:pt idx="14">
                  <c:v>3.9721286861484786</c:v>
                </c:pt>
                <c:pt idx="15">
                  <c:v>5.309169580610318</c:v>
                </c:pt>
                <c:pt idx="16">
                  <c:v>7.907343454551519</c:v>
                </c:pt>
                <c:pt idx="17">
                  <c:v>15.122866178736714</c:v>
                </c:pt>
                <c:pt idx="18">
                  <c:v>135.87649931667562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'Lrx=120'!$K$10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'Lrx=120'!$F$12:$F$30</c:f>
              <c:numCache>
                <c:ptCount val="19"/>
                <c:pt idx="0">
                  <c:v>0</c:v>
                </c:pt>
                <c:pt idx="1">
                  <c:v>0.7378784519149229</c:v>
                </c:pt>
                <c:pt idx="2">
                  <c:v>1.0435177140809477</c:v>
                </c:pt>
                <c:pt idx="3">
                  <c:v>1.2780429685269152</c:v>
                </c:pt>
                <c:pt idx="4">
                  <c:v>1.4757569038298457</c:v>
                </c:pt>
                <c:pt idx="5">
                  <c:v>1.6499463776140773</c:v>
                </c:pt>
                <c:pt idx="6">
                  <c:v>1.807425699386334</c:v>
                </c:pt>
                <c:pt idx="7">
                  <c:v>1.9522428815602177</c:v>
                </c:pt>
                <c:pt idx="8">
                  <c:v>2.0870354281618955</c:v>
                </c:pt>
                <c:pt idx="9">
                  <c:v>2.2136353557447688</c:v>
                </c:pt>
                <c:pt idx="10">
                  <c:v>2.3333765444101884</c:v>
                </c:pt>
                <c:pt idx="11">
                  <c:v>2.447265965890098</c:v>
                </c:pt>
                <c:pt idx="12">
                  <c:v>2.5560859370538305</c:v>
                </c:pt>
                <c:pt idx="13">
                  <c:v>2.660458593439244</c:v>
                </c:pt>
                <c:pt idx="14">
                  <c:v>2.7608883601487917</c:v>
                </c:pt>
                <c:pt idx="15">
                  <c:v>2.857790955791806</c:v>
                </c:pt>
                <c:pt idx="16">
                  <c:v>2.9515138076596914</c:v>
                </c:pt>
                <c:pt idx="17">
                  <c:v>3.042350796112469</c:v>
                </c:pt>
                <c:pt idx="18">
                  <c:v>3.130553142242843</c:v>
                </c:pt>
              </c:numCache>
            </c:numRef>
          </c:xVal>
          <c:yVal>
            <c:numRef>
              <c:f>'Lrx=120'!$K$12:$K$30</c:f>
              <c:numCache>
                <c:ptCount val="19"/>
                <c:pt idx="0">
                  <c:v>1</c:v>
                </c:pt>
                <c:pt idx="1">
                  <c:v>1.072144135835738</c:v>
                </c:pt>
                <c:pt idx="2">
                  <c:v>1.1534771786789315</c:v>
                </c:pt>
                <c:pt idx="3">
                  <c:v>1.245826886493893</c:v>
                </c:pt>
                <c:pt idx="4">
                  <c:v>1.3515386856195506</c:v>
                </c:pt>
                <c:pt idx="5">
                  <c:v>1.473672850408604</c:v>
                </c:pt>
                <c:pt idx="6">
                  <c:v>1.616299239029412</c:v>
                </c:pt>
                <c:pt idx="7">
                  <c:v>1.7849509571045528</c:v>
                </c:pt>
                <c:pt idx="8">
                  <c:v>1.9873468016530087</c:v>
                </c:pt>
                <c:pt idx="9">
                  <c:v>2.234588623882032</c:v>
                </c:pt>
                <c:pt idx="10">
                  <c:v>2.54324266228079</c:v>
                </c:pt>
                <c:pt idx="11">
                  <c:v>2.939173043251565</c:v>
                </c:pt>
                <c:pt idx="12">
                  <c:v>3.465129216175501</c:v>
                </c:pt>
                <c:pt idx="13">
                  <c:v>4.197212474545046</c:v>
                </c:pt>
                <c:pt idx="14">
                  <c:v>5.285281168457989</c:v>
                </c:pt>
                <c:pt idx="15">
                  <c:v>7.070880008892164</c:v>
                </c:pt>
                <c:pt idx="16">
                  <c:v>10.537806017539294</c:v>
                </c:pt>
                <c:pt idx="17">
                  <c:v>20.161059377687327</c:v>
                </c:pt>
                <c:pt idx="18">
                  <c:v>181.16835909494807</c:v>
                </c:pt>
              </c:numCache>
            </c:numRef>
          </c:yVal>
          <c:smooth val="1"/>
        </c:ser>
        <c:axId val="40419638"/>
        <c:axId val="28232423"/>
      </c:scatterChart>
      <c:valAx>
        <c:axId val="4041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FvL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crossBetween val="midCat"/>
        <c:dispUnits/>
      </c:valAx>
      <c:valAx>
        <c:axId val="28232423"/>
        <c:scaling>
          <c:orientation val="minMax"/>
          <c:max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Factor 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j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5"/>
          <c:y val="0.9405"/>
          <c:w val="0.361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  <a:r>
              <a:rPr lang="en-US" cap="none" sz="2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 vs.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j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for L/r</a:t>
            </a:r>
            <a:r>
              <a:rPr lang="en-US" cap="none" sz="2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=60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6575"/>
          <c:w val="0.927"/>
          <c:h val="0.7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'L=60rx'!$G$10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'L=60rx'!$F$12:$F$58</c:f>
              <c:numCache>
                <c:ptCount val="47"/>
                <c:pt idx="0">
                  <c:v>0</c:v>
                </c:pt>
                <c:pt idx="1">
                  <c:v>0.3689392259574614</c:v>
                </c:pt>
                <c:pt idx="2">
                  <c:v>0.5217588570404739</c:v>
                </c:pt>
                <c:pt idx="3">
                  <c:v>0.6390214842634576</c:v>
                </c:pt>
                <c:pt idx="4">
                  <c:v>0.7378784519149229</c:v>
                </c:pt>
                <c:pt idx="5">
                  <c:v>0.8249731888070386</c:v>
                </c:pt>
                <c:pt idx="6">
                  <c:v>0.903712849693167</c:v>
                </c:pt>
                <c:pt idx="7">
                  <c:v>0.9761214407801089</c:v>
                </c:pt>
                <c:pt idx="8">
                  <c:v>1.0435177140809477</c:v>
                </c:pt>
                <c:pt idx="9">
                  <c:v>1.1068176778723844</c:v>
                </c:pt>
                <c:pt idx="10">
                  <c:v>1.1666882722050942</c:v>
                </c:pt>
                <c:pt idx="11">
                  <c:v>1.223632982945049</c:v>
                </c:pt>
                <c:pt idx="12">
                  <c:v>1.2780429685269152</c:v>
                </c:pt>
                <c:pt idx="13">
                  <c:v>1.330229296719622</c:v>
                </c:pt>
                <c:pt idx="14">
                  <c:v>1.3804441800743958</c:v>
                </c:pt>
                <c:pt idx="15">
                  <c:v>1.428895477895903</c:v>
                </c:pt>
                <c:pt idx="16">
                  <c:v>1.4757569038298457</c:v>
                </c:pt>
                <c:pt idx="17">
                  <c:v>1.5211753980562346</c:v>
                </c:pt>
                <c:pt idx="18">
                  <c:v>1.5652765711214216</c:v>
                </c:pt>
                <c:pt idx="19">
                  <c:v>1.6081688022566927</c:v>
                </c:pt>
                <c:pt idx="20">
                  <c:v>1.6499463776140773</c:v>
                </c:pt>
                <c:pt idx="21">
                  <c:v>1.6906919297884835</c:v>
                </c:pt>
                <c:pt idx="22">
                  <c:v>1.7304783598479345</c:v>
                </c:pt>
                <c:pt idx="23">
                  <c:v>1.7693703700333878</c:v>
                </c:pt>
                <c:pt idx="24">
                  <c:v>1.807425699386334</c:v>
                </c:pt>
                <c:pt idx="25">
                  <c:v>1.8446961297873072</c:v>
                </c:pt>
                <c:pt idx="26">
                  <c:v>1.8812283124869138</c:v>
                </c:pt>
                <c:pt idx="27">
                  <c:v>1.9170644527903729</c:v>
                </c:pt>
                <c:pt idx="28">
                  <c:v>1.9522428815602177</c:v>
                </c:pt>
                <c:pt idx="29">
                  <c:v>1.986798535597566</c:v>
                </c:pt>
                <c:pt idx="30">
                  <c:v>2.0207633640539715</c:v>
                </c:pt>
                <c:pt idx="31">
                  <c:v>2.054166674336047</c:v>
                </c:pt>
                <c:pt idx="32">
                  <c:v>2.0870354281618955</c:v>
                </c:pt>
                <c:pt idx="33">
                  <c:v>2.1193944962778866</c:v>
                </c:pt>
                <c:pt idx="34">
                  <c:v>2.1512668786794182</c:v>
                </c:pt>
                <c:pt idx="35">
                  <c:v>2.1826738958793586</c:v>
                </c:pt>
                <c:pt idx="36">
                  <c:v>2.2136353557447688</c:v>
                </c:pt>
                <c:pt idx="37">
                  <c:v>2.244169699611275</c:v>
                </c:pt>
                <c:pt idx="38">
                  <c:v>2.2742941307367106</c:v>
                </c:pt>
                <c:pt idx="39">
                  <c:v>2.304024727635001</c:v>
                </c:pt>
                <c:pt idx="40">
                  <c:v>2.3333765444101884</c:v>
                </c:pt>
                <c:pt idx="41">
                  <c:v>2.362363699867936</c:v>
                </c:pt>
                <c:pt idx="42">
                  <c:v>2.390999456901614</c:v>
                </c:pt>
                <c:pt idx="43">
                  <c:v>2.4192962934196185</c:v>
                </c:pt>
                <c:pt idx="44">
                  <c:v>2.447265965890098</c:v>
                </c:pt>
                <c:pt idx="45">
                  <c:v>2.474919566421116</c:v>
                </c:pt>
                <c:pt idx="46">
                  <c:v>2.5022675741623184</c:v>
                </c:pt>
              </c:numCache>
            </c:numRef>
          </c:xVal>
          <c:yVal>
            <c:numRef>
              <c:f>'L=60rx'!$G$12:$G$58</c:f>
              <c:numCach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'L=60rx'!$H$10</c:f>
              <c:strCache>
                <c:ptCount val="1"/>
                <c:pt idx="0">
                  <c:v>-0.5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'L=60rx'!$F$12:$F$58</c:f>
              <c:numCache>
                <c:ptCount val="47"/>
                <c:pt idx="0">
                  <c:v>0</c:v>
                </c:pt>
                <c:pt idx="1">
                  <c:v>0.3689392259574614</c:v>
                </c:pt>
                <c:pt idx="2">
                  <c:v>0.5217588570404739</c:v>
                </c:pt>
                <c:pt idx="3">
                  <c:v>0.6390214842634576</c:v>
                </c:pt>
                <c:pt idx="4">
                  <c:v>0.7378784519149229</c:v>
                </c:pt>
                <c:pt idx="5">
                  <c:v>0.8249731888070386</c:v>
                </c:pt>
                <c:pt idx="6">
                  <c:v>0.903712849693167</c:v>
                </c:pt>
                <c:pt idx="7">
                  <c:v>0.9761214407801089</c:v>
                </c:pt>
                <c:pt idx="8">
                  <c:v>1.0435177140809477</c:v>
                </c:pt>
                <c:pt idx="9">
                  <c:v>1.1068176778723844</c:v>
                </c:pt>
                <c:pt idx="10">
                  <c:v>1.1666882722050942</c:v>
                </c:pt>
                <c:pt idx="11">
                  <c:v>1.223632982945049</c:v>
                </c:pt>
                <c:pt idx="12">
                  <c:v>1.2780429685269152</c:v>
                </c:pt>
                <c:pt idx="13">
                  <c:v>1.330229296719622</c:v>
                </c:pt>
                <c:pt idx="14">
                  <c:v>1.3804441800743958</c:v>
                </c:pt>
                <c:pt idx="15">
                  <c:v>1.428895477895903</c:v>
                </c:pt>
                <c:pt idx="16">
                  <c:v>1.4757569038298457</c:v>
                </c:pt>
                <c:pt idx="17">
                  <c:v>1.5211753980562346</c:v>
                </c:pt>
                <c:pt idx="18">
                  <c:v>1.5652765711214216</c:v>
                </c:pt>
                <c:pt idx="19">
                  <c:v>1.6081688022566927</c:v>
                </c:pt>
                <c:pt idx="20">
                  <c:v>1.6499463776140773</c:v>
                </c:pt>
                <c:pt idx="21">
                  <c:v>1.6906919297884835</c:v>
                </c:pt>
                <c:pt idx="22">
                  <c:v>1.7304783598479345</c:v>
                </c:pt>
                <c:pt idx="23">
                  <c:v>1.7693703700333878</c:v>
                </c:pt>
                <c:pt idx="24">
                  <c:v>1.807425699386334</c:v>
                </c:pt>
                <c:pt idx="25">
                  <c:v>1.8446961297873072</c:v>
                </c:pt>
                <c:pt idx="26">
                  <c:v>1.8812283124869138</c:v>
                </c:pt>
                <c:pt idx="27">
                  <c:v>1.9170644527903729</c:v>
                </c:pt>
                <c:pt idx="28">
                  <c:v>1.9522428815602177</c:v>
                </c:pt>
                <c:pt idx="29">
                  <c:v>1.986798535597566</c:v>
                </c:pt>
                <c:pt idx="30">
                  <c:v>2.0207633640539715</c:v>
                </c:pt>
                <c:pt idx="31">
                  <c:v>2.054166674336047</c:v>
                </c:pt>
                <c:pt idx="32">
                  <c:v>2.0870354281618955</c:v>
                </c:pt>
                <c:pt idx="33">
                  <c:v>2.1193944962778866</c:v>
                </c:pt>
                <c:pt idx="34">
                  <c:v>2.1512668786794182</c:v>
                </c:pt>
                <c:pt idx="35">
                  <c:v>2.1826738958793586</c:v>
                </c:pt>
                <c:pt idx="36">
                  <c:v>2.2136353557447688</c:v>
                </c:pt>
                <c:pt idx="37">
                  <c:v>2.244169699611275</c:v>
                </c:pt>
                <c:pt idx="38">
                  <c:v>2.2742941307367106</c:v>
                </c:pt>
                <c:pt idx="39">
                  <c:v>2.304024727635001</c:v>
                </c:pt>
                <c:pt idx="40">
                  <c:v>2.3333765444101884</c:v>
                </c:pt>
                <c:pt idx="41">
                  <c:v>2.362363699867936</c:v>
                </c:pt>
                <c:pt idx="42">
                  <c:v>2.390999456901614</c:v>
                </c:pt>
                <c:pt idx="43">
                  <c:v>2.4192962934196185</c:v>
                </c:pt>
                <c:pt idx="44">
                  <c:v>2.447265965890098</c:v>
                </c:pt>
                <c:pt idx="45">
                  <c:v>2.474919566421116</c:v>
                </c:pt>
                <c:pt idx="46">
                  <c:v>2.5022675741623184</c:v>
                </c:pt>
              </c:numCache>
            </c:numRef>
          </c:xVal>
          <c:yVal>
            <c:numRef>
              <c:f>'L=60rx'!$H$12:$H$58</c:f>
              <c:numCach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1.0003171614303445</c:v>
                </c:pt>
                <c:pt idx="34">
                  <c:v>1.001674887129142</c:v>
                </c:pt>
                <c:pt idx="35">
                  <c:v>1.004122606519172</c:v>
                </c:pt>
                <c:pt idx="36">
                  <c:v>1.0076926824233556</c:v>
                </c:pt>
                <c:pt idx="37">
                  <c:v>1.012427913218998</c:v>
                </c:pt>
                <c:pt idx="38">
                  <c:v>1.01838228975259</c:v>
                </c:pt>
                <c:pt idx="39">
                  <c:v>1.025621999223084</c:v>
                </c:pt>
                <c:pt idx="40">
                  <c:v>1.0342267098582651</c:v>
                </c:pt>
                <c:pt idx="41">
                  <c:v>1.0442911823188534</c:v>
                </c:pt>
                <c:pt idx="42">
                  <c:v>1.05592726868991</c:v>
                </c:pt>
                <c:pt idx="43">
                  <c:v>1.0692663787874335</c:v>
                </c:pt>
                <c:pt idx="44">
                  <c:v>1.0844625178412175</c:v>
                </c:pt>
                <c:pt idx="45">
                  <c:v>1.1016960315108006</c:v>
                </c:pt>
                <c:pt idx="46">
                  <c:v>1.1211782365930636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'L=60rx'!$I$10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'L=60rx'!$F$12:$F$58</c:f>
              <c:numCache>
                <c:ptCount val="47"/>
                <c:pt idx="0">
                  <c:v>0</c:v>
                </c:pt>
                <c:pt idx="1">
                  <c:v>0.3689392259574614</c:v>
                </c:pt>
                <c:pt idx="2">
                  <c:v>0.5217588570404739</c:v>
                </c:pt>
                <c:pt idx="3">
                  <c:v>0.6390214842634576</c:v>
                </c:pt>
                <c:pt idx="4">
                  <c:v>0.7378784519149229</c:v>
                </c:pt>
                <c:pt idx="5">
                  <c:v>0.8249731888070386</c:v>
                </c:pt>
                <c:pt idx="6">
                  <c:v>0.903712849693167</c:v>
                </c:pt>
                <c:pt idx="7">
                  <c:v>0.9761214407801089</c:v>
                </c:pt>
                <c:pt idx="8">
                  <c:v>1.0435177140809477</c:v>
                </c:pt>
                <c:pt idx="9">
                  <c:v>1.1068176778723844</c:v>
                </c:pt>
                <c:pt idx="10">
                  <c:v>1.1666882722050942</c:v>
                </c:pt>
                <c:pt idx="11">
                  <c:v>1.223632982945049</c:v>
                </c:pt>
                <c:pt idx="12">
                  <c:v>1.2780429685269152</c:v>
                </c:pt>
                <c:pt idx="13">
                  <c:v>1.330229296719622</c:v>
                </c:pt>
                <c:pt idx="14">
                  <c:v>1.3804441800743958</c:v>
                </c:pt>
                <c:pt idx="15">
                  <c:v>1.428895477895903</c:v>
                </c:pt>
                <c:pt idx="16">
                  <c:v>1.4757569038298457</c:v>
                </c:pt>
                <c:pt idx="17">
                  <c:v>1.5211753980562346</c:v>
                </c:pt>
                <c:pt idx="18">
                  <c:v>1.5652765711214216</c:v>
                </c:pt>
                <c:pt idx="19">
                  <c:v>1.6081688022566927</c:v>
                </c:pt>
                <c:pt idx="20">
                  <c:v>1.6499463776140773</c:v>
                </c:pt>
                <c:pt idx="21">
                  <c:v>1.6906919297884835</c:v>
                </c:pt>
                <c:pt idx="22">
                  <c:v>1.7304783598479345</c:v>
                </c:pt>
                <c:pt idx="23">
                  <c:v>1.7693703700333878</c:v>
                </c:pt>
                <c:pt idx="24">
                  <c:v>1.807425699386334</c:v>
                </c:pt>
                <c:pt idx="25">
                  <c:v>1.8446961297873072</c:v>
                </c:pt>
                <c:pt idx="26">
                  <c:v>1.8812283124869138</c:v>
                </c:pt>
                <c:pt idx="27">
                  <c:v>1.9170644527903729</c:v>
                </c:pt>
                <c:pt idx="28">
                  <c:v>1.9522428815602177</c:v>
                </c:pt>
                <c:pt idx="29">
                  <c:v>1.986798535597566</c:v>
                </c:pt>
                <c:pt idx="30">
                  <c:v>2.0207633640539715</c:v>
                </c:pt>
                <c:pt idx="31">
                  <c:v>2.054166674336047</c:v>
                </c:pt>
                <c:pt idx="32">
                  <c:v>2.0870354281618955</c:v>
                </c:pt>
                <c:pt idx="33">
                  <c:v>2.1193944962778866</c:v>
                </c:pt>
                <c:pt idx="34">
                  <c:v>2.1512668786794182</c:v>
                </c:pt>
                <c:pt idx="35">
                  <c:v>2.1826738958793586</c:v>
                </c:pt>
                <c:pt idx="36">
                  <c:v>2.2136353557447688</c:v>
                </c:pt>
                <c:pt idx="37">
                  <c:v>2.244169699611275</c:v>
                </c:pt>
                <c:pt idx="38">
                  <c:v>2.2742941307367106</c:v>
                </c:pt>
                <c:pt idx="39">
                  <c:v>2.304024727635001</c:v>
                </c:pt>
                <c:pt idx="40">
                  <c:v>2.3333765444101884</c:v>
                </c:pt>
                <c:pt idx="41">
                  <c:v>2.362363699867936</c:v>
                </c:pt>
                <c:pt idx="42">
                  <c:v>2.390999456901614</c:v>
                </c:pt>
                <c:pt idx="43">
                  <c:v>2.4192962934196185</c:v>
                </c:pt>
                <c:pt idx="44">
                  <c:v>2.447265965890098</c:v>
                </c:pt>
                <c:pt idx="45">
                  <c:v>2.474919566421116</c:v>
                </c:pt>
                <c:pt idx="46">
                  <c:v>2.5022675741623184</c:v>
                </c:pt>
              </c:numCache>
            </c:numRef>
          </c:xVal>
          <c:yVal>
            <c:numRef>
              <c:f>'L=60rx'!$I$12:$I$58</c:f>
              <c:numCach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1.0006987576037614</c:v>
                </c:pt>
                <c:pt idx="20">
                  <c:v>1.0031405625829488</c:v>
                </c:pt>
                <c:pt idx="21">
                  <c:v>1.0072307808098702</c:v>
                </c:pt>
                <c:pt idx="22">
                  <c:v>1.0128860462876739</c:v>
                </c:pt>
                <c:pt idx="23">
                  <c:v>1.020045032219096</c:v>
                </c:pt>
                <c:pt idx="24">
                  <c:v>1.0286651295936557</c:v>
                </c:pt>
                <c:pt idx="25">
                  <c:v>1.038719980145323</c:v>
                </c:pt>
                <c:pt idx="26">
                  <c:v>1.0501976628810243</c:v>
                </c:pt>
                <c:pt idx="27">
                  <c:v>1.0630993926775378</c:v>
                </c:pt>
                <c:pt idx="28">
                  <c:v>1.077438631048839</c:v>
                </c:pt>
                <c:pt idx="29">
                  <c:v>1.0932405390818434</c:v>
                </c:pt>
                <c:pt idx="30">
                  <c:v>1.1105417246222042</c:v>
                </c:pt>
                <c:pt idx="31">
                  <c:v>1.1293902526630848</c:v>
                </c:pt>
                <c:pt idx="32">
                  <c:v>1.1498459013333526</c:v>
                </c:pt>
                <c:pt idx="33">
                  <c:v>1.1719806571677835</c:v>
                </c:pt>
                <c:pt idx="34">
                  <c:v>1.195879453420452</c:v>
                </c:pt>
                <c:pt idx="35">
                  <c:v>1.221641164812738</c:v>
                </c:pt>
                <c:pt idx="36">
                  <c:v>1.2493798819505217</c:v>
                </c:pt>
                <c:pt idx="37">
                  <c:v>1.2792264993365356</c:v>
                </c:pt>
                <c:pt idx="38">
                  <c:v>1.3113306631165185</c:v>
                </c:pt>
                <c:pt idx="39">
                  <c:v>1.3458631392062042</c:v>
                </c:pt>
                <c:pt idx="40">
                  <c:v>1.3830186801995108</c:v>
                </c:pt>
                <c:pt idx="41">
                  <c:v>1.4230194916723529</c:v>
                </c:pt>
                <c:pt idx="42">
                  <c:v>1.4661194267771085</c:v>
                </c:pt>
                <c:pt idx="43">
                  <c:v>1.512609074537804</c:v>
                </c:pt>
                <c:pt idx="44">
                  <c:v>1.5628219549819835</c:v>
                </c:pt>
                <c:pt idx="45">
                  <c:v>1.6171420973271882</c:v>
                </c:pt>
                <c:pt idx="46">
                  <c:v>1.6760133617266773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'L=60rx'!$J$10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'L=60rx'!$F$12:$F$58</c:f>
              <c:numCache>
                <c:ptCount val="47"/>
                <c:pt idx="0">
                  <c:v>0</c:v>
                </c:pt>
                <c:pt idx="1">
                  <c:v>0.3689392259574614</c:v>
                </c:pt>
                <c:pt idx="2">
                  <c:v>0.5217588570404739</c:v>
                </c:pt>
                <c:pt idx="3">
                  <c:v>0.6390214842634576</c:v>
                </c:pt>
                <c:pt idx="4">
                  <c:v>0.7378784519149229</c:v>
                </c:pt>
                <c:pt idx="5">
                  <c:v>0.8249731888070386</c:v>
                </c:pt>
                <c:pt idx="6">
                  <c:v>0.903712849693167</c:v>
                </c:pt>
                <c:pt idx="7">
                  <c:v>0.9761214407801089</c:v>
                </c:pt>
                <c:pt idx="8">
                  <c:v>1.0435177140809477</c:v>
                </c:pt>
                <c:pt idx="9">
                  <c:v>1.1068176778723844</c:v>
                </c:pt>
                <c:pt idx="10">
                  <c:v>1.1666882722050942</c:v>
                </c:pt>
                <c:pt idx="11">
                  <c:v>1.223632982945049</c:v>
                </c:pt>
                <c:pt idx="12">
                  <c:v>1.2780429685269152</c:v>
                </c:pt>
                <c:pt idx="13">
                  <c:v>1.330229296719622</c:v>
                </c:pt>
                <c:pt idx="14">
                  <c:v>1.3804441800743958</c:v>
                </c:pt>
                <c:pt idx="15">
                  <c:v>1.428895477895903</c:v>
                </c:pt>
                <c:pt idx="16">
                  <c:v>1.4757569038298457</c:v>
                </c:pt>
                <c:pt idx="17">
                  <c:v>1.5211753980562346</c:v>
                </c:pt>
                <c:pt idx="18">
                  <c:v>1.5652765711214216</c:v>
                </c:pt>
                <c:pt idx="19">
                  <c:v>1.6081688022566927</c:v>
                </c:pt>
                <c:pt idx="20">
                  <c:v>1.6499463776140773</c:v>
                </c:pt>
                <c:pt idx="21">
                  <c:v>1.6906919297884835</c:v>
                </c:pt>
                <c:pt idx="22">
                  <c:v>1.7304783598479345</c:v>
                </c:pt>
                <c:pt idx="23">
                  <c:v>1.7693703700333878</c:v>
                </c:pt>
                <c:pt idx="24">
                  <c:v>1.807425699386334</c:v>
                </c:pt>
                <c:pt idx="25">
                  <c:v>1.8446961297873072</c:v>
                </c:pt>
                <c:pt idx="26">
                  <c:v>1.8812283124869138</c:v>
                </c:pt>
                <c:pt idx="27">
                  <c:v>1.9170644527903729</c:v>
                </c:pt>
                <c:pt idx="28">
                  <c:v>1.9522428815602177</c:v>
                </c:pt>
                <c:pt idx="29">
                  <c:v>1.986798535597566</c:v>
                </c:pt>
                <c:pt idx="30">
                  <c:v>2.0207633640539715</c:v>
                </c:pt>
                <c:pt idx="31">
                  <c:v>2.054166674336047</c:v>
                </c:pt>
                <c:pt idx="32">
                  <c:v>2.0870354281618955</c:v>
                </c:pt>
                <c:pt idx="33">
                  <c:v>2.1193944962778866</c:v>
                </c:pt>
                <c:pt idx="34">
                  <c:v>2.1512668786794182</c:v>
                </c:pt>
                <c:pt idx="35">
                  <c:v>2.1826738958793586</c:v>
                </c:pt>
                <c:pt idx="36">
                  <c:v>2.2136353557447688</c:v>
                </c:pt>
                <c:pt idx="37">
                  <c:v>2.244169699611275</c:v>
                </c:pt>
                <c:pt idx="38">
                  <c:v>2.2742941307367106</c:v>
                </c:pt>
                <c:pt idx="39">
                  <c:v>2.304024727635001</c:v>
                </c:pt>
                <c:pt idx="40">
                  <c:v>2.3333765444101884</c:v>
                </c:pt>
                <c:pt idx="41">
                  <c:v>2.362363699867936</c:v>
                </c:pt>
                <c:pt idx="42">
                  <c:v>2.390999456901614</c:v>
                </c:pt>
                <c:pt idx="43">
                  <c:v>2.4192962934196185</c:v>
                </c:pt>
                <c:pt idx="44">
                  <c:v>2.447265965890098</c:v>
                </c:pt>
                <c:pt idx="45">
                  <c:v>2.474919566421116</c:v>
                </c:pt>
                <c:pt idx="46">
                  <c:v>2.5022675741623184</c:v>
                </c:pt>
              </c:numCache>
            </c:numRef>
          </c:xVal>
          <c:yVal>
            <c:numRef>
              <c:f>'L=60rx'!$J$12:$J$58</c:f>
              <c:numCach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1.001721111509262</c:v>
                </c:pt>
                <c:pt idx="10">
                  <c:v>1.0067236494170675</c:v>
                </c:pt>
                <c:pt idx="11">
                  <c:v>1.0143310749988492</c:v>
                </c:pt>
                <c:pt idx="12">
                  <c:v>1.024087342981235</c:v>
                </c:pt>
                <c:pt idx="13">
                  <c:v>1.0356806293202037</c:v>
                </c:pt>
                <c:pt idx="14">
                  <c:v>1.0488946603729223</c:v>
                </c:pt>
                <c:pt idx="15">
                  <c:v>1.0635789069145898</c:v>
                </c:pt>
                <c:pt idx="16">
                  <c:v>1.0796296586893057</c:v>
                </c:pt>
                <c:pt idx="17">
                  <c:v>1.0969776468506929</c:v>
                </c:pt>
                <c:pt idx="18">
                  <c:v>1.115579754916985</c:v>
                </c:pt>
                <c:pt idx="19">
                  <c:v>1.1354133676305198</c:v>
                </c:pt>
                <c:pt idx="20">
                  <c:v>1.1564724735550427</c:v>
                </c:pt>
                <c:pt idx="21">
                  <c:v>1.1787649671812965</c:v>
                </c:pt>
                <c:pt idx="22">
                  <c:v>1.2023107948553733</c:v>
                </c:pt>
                <c:pt idx="23">
                  <c:v>1.2271407119082804</c:v>
                </c:pt>
                <c:pt idx="24">
                  <c:v>1.2532954967819885</c:v>
                </c:pt>
                <c:pt idx="25">
                  <c:v>1.2808255192778193</c:v>
                </c:pt>
                <c:pt idx="26">
                  <c:v>1.309790594598607</c:v>
                </c:pt>
                <c:pt idx="27">
                  <c:v>1.340260078828594</c:v>
                </c:pt>
                <c:pt idx="28">
                  <c:v>1.3723131787435872</c:v>
                </c:pt>
                <c:pt idx="29">
                  <c:v>1.406039461822174</c:v>
                </c:pt>
                <c:pt idx="30">
                  <c:v>1.4415395626533083</c:v>
                </c:pt>
                <c:pt idx="31">
                  <c:v>1.4789260907165669</c:v>
                </c:pt>
                <c:pt idx="32">
                  <c:v>1.5183247525557566</c:v>
                </c:pt>
                <c:pt idx="33">
                  <c:v>1.5598757093071591</c:v>
                </c:pt>
                <c:pt idx="34">
                  <c:v>1.6037351989271227</c:v>
                </c:pt>
                <c:pt idx="35">
                  <c:v>1.6500774618149605</c:v>
                </c:pt>
                <c:pt idx="36">
                  <c:v>1.6990970194038866</c:v>
                </c:pt>
                <c:pt idx="37">
                  <c:v>1.751011368337466</c:v>
                </c:pt>
                <c:pt idx="38">
                  <c:v>1.8060641688468029</c:v>
                </c:pt>
                <c:pt idx="39">
                  <c:v>1.8645290258922202</c:v>
                </c:pt>
                <c:pt idx="40">
                  <c:v>1.9267139868355498</c:v>
                </c:pt>
                <c:pt idx="41">
                  <c:v>1.992966911599311</c:v>
                </c:pt>
                <c:pt idx="42">
                  <c:v>2.063681912788441</c:v>
                </c:pt>
                <c:pt idx="43">
                  <c:v>2.139307117299919</c:v>
                </c:pt>
                <c:pt idx="44">
                  <c:v>2.2203540719515344</c:v>
                </c:pt>
                <c:pt idx="45">
                  <c:v>2.3074092098114707</c:v>
                </c:pt>
                <c:pt idx="46">
                  <c:v>2.401147919955362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'L=60rx'!$K$10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'L=60rx'!$F$12:$F$58</c:f>
              <c:numCache>
                <c:ptCount val="47"/>
                <c:pt idx="0">
                  <c:v>0</c:v>
                </c:pt>
                <c:pt idx="1">
                  <c:v>0.3689392259574614</c:v>
                </c:pt>
                <c:pt idx="2">
                  <c:v>0.5217588570404739</c:v>
                </c:pt>
                <c:pt idx="3">
                  <c:v>0.6390214842634576</c:v>
                </c:pt>
                <c:pt idx="4">
                  <c:v>0.7378784519149229</c:v>
                </c:pt>
                <c:pt idx="5">
                  <c:v>0.8249731888070386</c:v>
                </c:pt>
                <c:pt idx="6">
                  <c:v>0.903712849693167</c:v>
                </c:pt>
                <c:pt idx="7">
                  <c:v>0.9761214407801089</c:v>
                </c:pt>
                <c:pt idx="8">
                  <c:v>1.0435177140809477</c:v>
                </c:pt>
                <c:pt idx="9">
                  <c:v>1.1068176778723844</c:v>
                </c:pt>
                <c:pt idx="10">
                  <c:v>1.1666882722050942</c:v>
                </c:pt>
                <c:pt idx="11">
                  <c:v>1.223632982945049</c:v>
                </c:pt>
                <c:pt idx="12">
                  <c:v>1.2780429685269152</c:v>
                </c:pt>
                <c:pt idx="13">
                  <c:v>1.330229296719622</c:v>
                </c:pt>
                <c:pt idx="14">
                  <c:v>1.3804441800743958</c:v>
                </c:pt>
                <c:pt idx="15">
                  <c:v>1.428895477895903</c:v>
                </c:pt>
                <c:pt idx="16">
                  <c:v>1.4757569038298457</c:v>
                </c:pt>
                <c:pt idx="17">
                  <c:v>1.5211753980562346</c:v>
                </c:pt>
                <c:pt idx="18">
                  <c:v>1.5652765711214216</c:v>
                </c:pt>
                <c:pt idx="19">
                  <c:v>1.6081688022566927</c:v>
                </c:pt>
                <c:pt idx="20">
                  <c:v>1.6499463776140773</c:v>
                </c:pt>
                <c:pt idx="21">
                  <c:v>1.6906919297884835</c:v>
                </c:pt>
                <c:pt idx="22">
                  <c:v>1.7304783598479345</c:v>
                </c:pt>
                <c:pt idx="23">
                  <c:v>1.7693703700333878</c:v>
                </c:pt>
                <c:pt idx="24">
                  <c:v>1.807425699386334</c:v>
                </c:pt>
                <c:pt idx="25">
                  <c:v>1.8446961297873072</c:v>
                </c:pt>
                <c:pt idx="26">
                  <c:v>1.8812283124869138</c:v>
                </c:pt>
                <c:pt idx="27">
                  <c:v>1.9170644527903729</c:v>
                </c:pt>
                <c:pt idx="28">
                  <c:v>1.9522428815602177</c:v>
                </c:pt>
                <c:pt idx="29">
                  <c:v>1.986798535597566</c:v>
                </c:pt>
                <c:pt idx="30">
                  <c:v>2.0207633640539715</c:v>
                </c:pt>
                <c:pt idx="31">
                  <c:v>2.054166674336047</c:v>
                </c:pt>
                <c:pt idx="32">
                  <c:v>2.0870354281618955</c:v>
                </c:pt>
                <c:pt idx="33">
                  <c:v>2.1193944962778866</c:v>
                </c:pt>
                <c:pt idx="34">
                  <c:v>2.1512668786794182</c:v>
                </c:pt>
                <c:pt idx="35">
                  <c:v>2.1826738958793586</c:v>
                </c:pt>
                <c:pt idx="36">
                  <c:v>2.2136353557447688</c:v>
                </c:pt>
                <c:pt idx="37">
                  <c:v>2.244169699611275</c:v>
                </c:pt>
                <c:pt idx="38">
                  <c:v>2.2742941307367106</c:v>
                </c:pt>
                <c:pt idx="39">
                  <c:v>2.304024727635001</c:v>
                </c:pt>
                <c:pt idx="40">
                  <c:v>2.3333765444101884</c:v>
                </c:pt>
                <c:pt idx="41">
                  <c:v>2.362363699867936</c:v>
                </c:pt>
                <c:pt idx="42">
                  <c:v>2.390999456901614</c:v>
                </c:pt>
                <c:pt idx="43">
                  <c:v>2.4192962934196185</c:v>
                </c:pt>
                <c:pt idx="44">
                  <c:v>2.447265965890098</c:v>
                </c:pt>
                <c:pt idx="45">
                  <c:v>2.474919566421116</c:v>
                </c:pt>
                <c:pt idx="46">
                  <c:v>2.5022675741623184</c:v>
                </c:pt>
              </c:numCache>
            </c:numRef>
          </c:xVal>
          <c:yVal>
            <c:numRef>
              <c:f>'L=60rx'!$K$12:$K$58</c:f>
              <c:numCache>
                <c:ptCount val="47"/>
                <c:pt idx="0">
                  <c:v>1</c:v>
                </c:pt>
                <c:pt idx="1">
                  <c:v>1.0172591491044947</c:v>
                </c:pt>
                <c:pt idx="2">
                  <c:v>1.0350214832047377</c:v>
                </c:pt>
                <c:pt idx="3">
                  <c:v>1.0533087914940826</c:v>
                </c:pt>
                <c:pt idx="4">
                  <c:v>1.072144135835738</c:v>
                </c:pt>
                <c:pt idx="5">
                  <c:v>1.0915519450262154</c:v>
                </c:pt>
                <c:pt idx="6">
                  <c:v>1.111558117562671</c:v>
                </c:pt>
                <c:pt idx="7">
                  <c:v>1.132190133822838</c:v>
                </c:pt>
                <c:pt idx="8">
                  <c:v>1.1534771786789315</c:v>
                </c:pt>
                <c:pt idx="9">
                  <c:v>1.1754502756955736</c:v>
                </c:pt>
                <c:pt idx="10">
                  <c:v>1.198142434208965</c:v>
                </c:pt>
                <c:pt idx="11">
                  <c:v>1.221588810753257</c:v>
                </c:pt>
                <c:pt idx="12">
                  <c:v>1.245826886493893</c:v>
                </c:pt>
                <c:pt idx="13">
                  <c:v>1.2708966625508156</c:v>
                </c:pt>
                <c:pt idx="14">
                  <c:v>1.2968408753518907</c:v>
                </c:pt>
                <c:pt idx="15">
                  <c:v>1.3237052344546414</c:v>
                </c:pt>
                <c:pt idx="16">
                  <c:v>1.3515386856195506</c:v>
                </c:pt>
                <c:pt idx="17">
                  <c:v>1.3803937023193085</c:v>
                </c:pt>
                <c:pt idx="18">
                  <c:v>1.41032660933576</c:v>
                </c:pt>
                <c:pt idx="19">
                  <c:v>1.4413979426422463</c:v>
                </c:pt>
                <c:pt idx="20">
                  <c:v>1.473672850408604</c:v>
                </c:pt>
                <c:pt idx="21">
                  <c:v>1.507221540717361</c:v>
                </c:pt>
                <c:pt idx="22">
                  <c:v>1.5421197824648323</c:v>
                </c:pt>
                <c:pt idx="23">
                  <c:v>1.5784494669669014</c:v>
                </c:pt>
                <c:pt idx="24">
                  <c:v>1.616299239029412</c:v>
                </c:pt>
                <c:pt idx="25">
                  <c:v>1.6557652077181837</c:v>
                </c:pt>
                <c:pt idx="26">
                  <c:v>1.6969517488242152</c:v>
                </c:pt>
                <c:pt idx="27">
                  <c:v>1.7399724131283183</c:v>
                </c:pt>
                <c:pt idx="28">
                  <c:v>1.7849509571045528</c:v>
                </c:pt>
                <c:pt idx="29">
                  <c:v>1.8320225157613097</c:v>
                </c:pt>
                <c:pt idx="30">
                  <c:v>1.8813349410261728</c:v>
                </c:pt>
                <c:pt idx="31">
                  <c:v>1.933050333591751</c:v>
                </c:pt>
                <c:pt idx="32">
                  <c:v>1.9873468016530087</c:v>
                </c:pt>
                <c:pt idx="33">
                  <c:v>2.044420486735865</c:v>
                </c:pt>
                <c:pt idx="34">
                  <c:v>2.1044879051681518</c:v>
                </c:pt>
                <c:pt idx="35">
                  <c:v>2.167788664099177</c:v>
                </c:pt>
                <c:pt idx="36">
                  <c:v>2.234588623882032</c:v>
                </c:pt>
                <c:pt idx="37">
                  <c:v>2.3051835948122843</c:v>
                </c:pt>
                <c:pt idx="38">
                  <c:v>2.3799036766158794</c:v>
                </c:pt>
                <c:pt idx="39">
                  <c:v>2.4591183749572108</c:v>
                </c:pt>
                <c:pt idx="40">
                  <c:v>2.54324266228079</c:v>
                </c:pt>
                <c:pt idx="41">
                  <c:v>2.6327441927805424</c:v>
                </c:pt>
                <c:pt idx="42">
                  <c:v>2.7281519363029805</c:v>
                </c:pt>
                <c:pt idx="43">
                  <c:v>2.8300665677812464</c:v>
                </c:pt>
                <c:pt idx="44">
                  <c:v>2.939173043251565</c:v>
                </c:pt>
                <c:pt idx="45">
                  <c:v>3.0562559188608045</c:v>
                </c:pt>
                <c:pt idx="46">
                  <c:v>3.182218137191218</c:v>
                </c:pt>
              </c:numCache>
            </c:numRef>
          </c:yVal>
          <c:smooth val="1"/>
        </c:ser>
        <c:axId val="52765216"/>
        <c:axId val="5124897"/>
      </c:scatterChart>
      <c:valAx>
        <c:axId val="52765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FvL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crossBetween val="midCat"/>
        <c:dispUnits/>
      </c:valAx>
      <c:valAx>
        <c:axId val="512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Factor </a:t>
                </a: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j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52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5"/>
          <c:y val="0.9405"/>
          <c:w val="0.361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 of FvL on P-M Interaction of W8x31 with 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2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=1</a:t>
            </a:r>
          </a:p>
        </c:rich>
      </c:tx>
      <c:layout>
        <c:manualLayout>
          <c:xMode val="factor"/>
          <c:yMode val="factor"/>
          <c:x val="0.053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"/>
          <c:w val="0.9155"/>
          <c:h val="0.85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'L=0'!$E$7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'L=0'!$Q$12:$Q$58</c:f>
              <c:numCache>
                <c:ptCount val="47"/>
                <c:pt idx="0">
                  <c:v>1</c:v>
                </c:pt>
                <c:pt idx="1">
                  <c:v>0.9780701754385965</c:v>
                </c:pt>
                <c:pt idx="2">
                  <c:v>0.956140350877193</c:v>
                </c:pt>
                <c:pt idx="3">
                  <c:v>0.9342105263157895</c:v>
                </c:pt>
                <c:pt idx="4">
                  <c:v>0.9122807017543859</c:v>
                </c:pt>
                <c:pt idx="5">
                  <c:v>0.8903508771929824</c:v>
                </c:pt>
                <c:pt idx="6">
                  <c:v>0.868421052631579</c:v>
                </c:pt>
                <c:pt idx="7">
                  <c:v>0.8464912280701754</c:v>
                </c:pt>
                <c:pt idx="8">
                  <c:v>0.8245614035087719</c:v>
                </c:pt>
                <c:pt idx="9">
                  <c:v>0.8026315789473684</c:v>
                </c:pt>
                <c:pt idx="10">
                  <c:v>0.7807017543859649</c:v>
                </c:pt>
                <c:pt idx="11">
                  <c:v>0.7587719298245614</c:v>
                </c:pt>
                <c:pt idx="12">
                  <c:v>0.7368421052631579</c:v>
                </c:pt>
                <c:pt idx="13">
                  <c:v>0.7149122807017543</c:v>
                </c:pt>
                <c:pt idx="14">
                  <c:v>0.6929824561403508</c:v>
                </c:pt>
                <c:pt idx="15">
                  <c:v>0.6710526315789473</c:v>
                </c:pt>
                <c:pt idx="16">
                  <c:v>0.6491228070175439</c:v>
                </c:pt>
                <c:pt idx="17">
                  <c:v>0.6271929824561403</c:v>
                </c:pt>
                <c:pt idx="18">
                  <c:v>0.6052631578947367</c:v>
                </c:pt>
                <c:pt idx="19">
                  <c:v>0.5833333333333333</c:v>
                </c:pt>
                <c:pt idx="20">
                  <c:v>0.5614035087719298</c:v>
                </c:pt>
                <c:pt idx="21">
                  <c:v>0.5394736842105263</c:v>
                </c:pt>
                <c:pt idx="22">
                  <c:v>0.5175438596491228</c:v>
                </c:pt>
                <c:pt idx="23">
                  <c:v>0.4956140350877193</c:v>
                </c:pt>
                <c:pt idx="24">
                  <c:v>0.4736842105263157</c:v>
                </c:pt>
                <c:pt idx="25">
                  <c:v>0.45175438596491224</c:v>
                </c:pt>
                <c:pt idx="26">
                  <c:v>0.42982456140350866</c:v>
                </c:pt>
                <c:pt idx="27">
                  <c:v>0.4078947368421052</c:v>
                </c:pt>
                <c:pt idx="28">
                  <c:v>0.38596491228070173</c:v>
                </c:pt>
                <c:pt idx="29">
                  <c:v>0.36403508771929816</c:v>
                </c:pt>
                <c:pt idx="30">
                  <c:v>0.3421052631578947</c:v>
                </c:pt>
                <c:pt idx="31">
                  <c:v>0.3201754385964911</c:v>
                </c:pt>
                <c:pt idx="32">
                  <c:v>0.29824561403508765</c:v>
                </c:pt>
                <c:pt idx="33">
                  <c:v>0.27631578947368407</c:v>
                </c:pt>
                <c:pt idx="34">
                  <c:v>0.2543859649122806</c:v>
                </c:pt>
                <c:pt idx="35">
                  <c:v>0.23245614035087714</c:v>
                </c:pt>
                <c:pt idx="36">
                  <c:v>0.21052631578947356</c:v>
                </c:pt>
                <c:pt idx="37">
                  <c:v>0.1885964912280701</c:v>
                </c:pt>
                <c:pt idx="38">
                  <c:v>0.16666666666666652</c:v>
                </c:pt>
                <c:pt idx="39">
                  <c:v>0.14473684210526305</c:v>
                </c:pt>
                <c:pt idx="40">
                  <c:v>0.12280701754385959</c:v>
                </c:pt>
                <c:pt idx="41">
                  <c:v>0.10087719298245601</c:v>
                </c:pt>
                <c:pt idx="42">
                  <c:v>0.07894736842105254</c:v>
                </c:pt>
                <c:pt idx="43">
                  <c:v>0.05701754385964897</c:v>
                </c:pt>
                <c:pt idx="44">
                  <c:v>0.0350877192982455</c:v>
                </c:pt>
                <c:pt idx="45">
                  <c:v>0.013157894736842035</c:v>
                </c:pt>
                <c:pt idx="46">
                  <c:v>-0.00877192982456143</c:v>
                </c:pt>
              </c:numCache>
            </c:numRef>
          </c:xVal>
          <c:yVal>
            <c:numRef>
              <c:f>'L=0'!$E$12:$E$58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'L=60rx'!$E$7</c:f>
              <c:strCache>
                <c:ptCount val="1"/>
                <c:pt idx="0">
                  <c:v>2.491364396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'L=60rx'!$Q$12:$Q$58</c:f>
              <c:numCache>
                <c:ptCount val="47"/>
                <c:pt idx="0">
                  <c:v>1</c:v>
                </c:pt>
                <c:pt idx="1">
                  <c:v>0.9614759191889337</c:v>
                </c:pt>
                <c:pt idx="2">
                  <c:v>0.923787927489867</c:v>
                </c:pt>
                <c:pt idx="3">
                  <c:v>0.886929392273128</c:v>
                </c:pt>
                <c:pt idx="4">
                  <c:v>0.8508937103342562</c:v>
                </c:pt>
                <c:pt idx="5">
                  <c:v>0.8156743078054789</c:v>
                </c:pt>
                <c:pt idx="6">
                  <c:v>0.7812646400673839</c:v>
                </c:pt>
                <c:pt idx="7">
                  <c:v>0.7476581916607941</c:v>
                </c:pt>
                <c:pt idx="8">
                  <c:v>0.7148484761988405</c:v>
                </c:pt>
                <c:pt idx="9">
                  <c:v>0.682829036279234</c:v>
                </c:pt>
                <c:pt idx="10">
                  <c:v>0.6515934433967344</c:v>
                </c:pt>
                <c:pt idx="11">
                  <c:v>0.6211352978558201</c:v>
                </c:pt>
                <c:pt idx="12">
                  <c:v>0.5914482286835522</c:v>
                </c:pt>
                <c:pt idx="13">
                  <c:v>0.5625258935426382</c:v>
                </c:pt>
                <c:pt idx="14">
                  <c:v>0.534361978644692</c:v>
                </c:pt>
                <c:pt idx="15">
                  <c:v>0.5069501986636904</c:v>
                </c:pt>
                <c:pt idx="16">
                  <c:v>0.4802842966496245</c:v>
                </c:pt>
                <c:pt idx="17">
                  <c:v>0.4543580439423505</c:v>
                </c:pt>
                <c:pt idx="18">
                  <c:v>0.42916524008563195</c:v>
                </c:pt>
                <c:pt idx="19">
                  <c:v>0.40469971274138006</c:v>
                </c:pt>
                <c:pt idx="20">
                  <c:v>0.3809553176040869</c:v>
                </c:pt>
                <c:pt idx="21">
                  <c:v>0.35792593831545444</c:v>
                </c:pt>
                <c:pt idx="22">
                  <c:v>0.3356054863792173</c:v>
                </c:pt>
                <c:pt idx="23">
                  <c:v>0.313987901076159</c:v>
                </c:pt>
                <c:pt idx="24">
                  <c:v>0.2930671493793211</c:v>
                </c:pt>
                <c:pt idx="25">
                  <c:v>0.27283722586940734</c:v>
                </c:pt>
                <c:pt idx="26">
                  <c:v>0.2532921526503778</c:v>
                </c:pt>
                <c:pt idx="27">
                  <c:v>0.23442597926523795</c:v>
                </c:pt>
                <c:pt idx="28">
                  <c:v>0.21623278261201773</c:v>
                </c:pt>
                <c:pt idx="29">
                  <c:v>0.1987066668599435</c:v>
                </c:pt>
                <c:pt idx="30">
                  <c:v>0.1818417633658011</c:v>
                </c:pt>
                <c:pt idx="31">
                  <c:v>0.16563223059048926</c:v>
                </c:pt>
                <c:pt idx="32">
                  <c:v>0.1500722540157646</c:v>
                </c:pt>
                <c:pt idx="33">
                  <c:v>0.13515604606117582</c:v>
                </c:pt>
                <c:pt idx="34">
                  <c:v>0.12087784600118896</c:v>
                </c:pt>
                <c:pt idx="35">
                  <c:v>0.10723191988250115</c:v>
                </c:pt>
                <c:pt idx="36">
                  <c:v>0.09421256044154445</c:v>
                </c:pt>
                <c:pt idx="37">
                  <c:v>0.08181408702217832</c:v>
                </c:pt>
                <c:pt idx="38">
                  <c:v>0.07003084549357029</c:v>
                </c:pt>
                <c:pt idx="39">
                  <c:v>0.05885720816826539</c:v>
                </c:pt>
                <c:pt idx="40">
                  <c:v>0.04828757372044309</c:v>
                </c:pt>
                <c:pt idx="41">
                  <c:v>0.03831636710436183</c:v>
                </c:pt>
                <c:pt idx="42">
                  <c:v>0.028938039472991024</c:v>
                </c:pt>
                <c:pt idx="43">
                  <c:v>0.02014706809682938</c:v>
                </c:pt>
                <c:pt idx="44">
                  <c:v>0.011937956282910264</c:v>
                </c:pt>
                <c:pt idx="45">
                  <c:v>0.004305233293992781</c:v>
                </c:pt>
                <c:pt idx="46">
                  <c:v>-0.00275654573206096</c:v>
                </c:pt>
              </c:numCache>
            </c:numRef>
          </c:xVal>
          <c:yVal>
            <c:numRef>
              <c:f>'L=60rx'!$E$12:$E$58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'Lrx=120'!$E$7</c:f>
              <c:strCache>
                <c:ptCount val="1"/>
                <c:pt idx="0">
                  <c:v>4.982728791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'Lrx=120'!$Q$12:$Q$58</c:f>
              <c:numCache>
                <c:ptCount val="47"/>
                <c:pt idx="0">
                  <c:v>1</c:v>
                </c:pt>
                <c:pt idx="1">
                  <c:v>0.9122562375218229</c:v>
                </c:pt>
                <c:pt idx="2">
                  <c:v>0.8289200415497193</c:v>
                </c:pt>
                <c:pt idx="3">
                  <c:v>0.7498718613666465</c:v>
                </c:pt>
                <c:pt idx="4">
                  <c:v>0.6749941466427155</c:v>
                </c:pt>
                <c:pt idx="5">
                  <c:v>0.6041713240127315</c:v>
                </c:pt>
                <c:pt idx="6">
                  <c:v>0.5372897738620888</c:v>
                </c:pt>
                <c:pt idx="7">
                  <c:v>0.4742378073195389</c:v>
                </c:pt>
                <c:pt idx="8">
                  <c:v>0.41490564345534925</c:v>
                </c:pt>
                <c:pt idx="9">
                  <c:v>0.3591853866833884</c:v>
                </c:pt>
                <c:pt idx="10">
                  <c:v>0.30697100436567404</c:v>
                </c:pt>
                <c:pt idx="11">
                  <c:v>0.2581583046179353</c:v>
                </c:pt>
                <c:pt idx="12">
                  <c:v>0.2126449143147447</c:v>
                </c:pt>
                <c:pt idx="13">
                  <c:v>0.1703302572927873</c:v>
                </c:pt>
                <c:pt idx="14">
                  <c:v>0.1311155327508399</c:v>
                </c:pt>
                <c:pt idx="15">
                  <c:v>0.09490369384504448</c:v>
                </c:pt>
                <c:pt idx="16">
                  <c:v>0.06159942647806701</c:v>
                </c:pt>
                <c:pt idx="17">
                  <c:v>0.031109128280742436</c:v>
                </c:pt>
                <c:pt idx="18">
                  <c:v>0.003340887784811949</c:v>
                </c:pt>
                <c:pt idx="19">
                  <c:v>-0.02179553621462868</c:v>
                </c:pt>
                <c:pt idx="20">
                  <c:v>-0.044388735108345484</c:v>
                </c:pt>
                <c:pt idx="21">
                  <c:v>-0.06452567073521488</c:v>
                </c:pt>
                <c:pt idx="22">
                  <c:v>-0.08229169545886053</c:v>
                </c:pt>
                <c:pt idx="23">
                  <c:v>-0.09777057206003277</c:v>
                </c:pt>
                <c:pt idx="24">
                  <c:v>-0.11104449344607005</c:v>
                </c:pt>
                <c:pt idx="25">
                  <c:v>-0.12219410217877646</c:v>
                </c:pt>
                <c:pt idx="26">
                  <c:v>-0.13129850982204325</c:v>
                </c:pt>
                <c:pt idx="27">
                  <c:v>-0.13843531611053103</c:v>
                </c:pt>
                <c:pt idx="28">
                  <c:v>-0.14368062794072367</c:v>
                </c:pt>
                <c:pt idx="29">
                  <c:v>-0.14710907818565486</c:v>
                </c:pt>
                <c:pt idx="30">
                  <c:v>-0.1487938443346036</c:v>
                </c:pt>
                <c:pt idx="31">
                  <c:v>-0.14880666695904257</c:v>
                </c:pt>
                <c:pt idx="32">
                  <c:v>-0.1472178680061213</c:v>
                </c:pt>
                <c:pt idx="33">
                  <c:v>-0.14409636892095146</c:v>
                </c:pt>
                <c:pt idx="34">
                  <c:v>-0.1395097085989609</c:v>
                </c:pt>
                <c:pt idx="35">
                  <c:v>-0.13352406116956883</c:v>
                </c:pt>
                <c:pt idx="36">
                  <c:v>-0.1262042536124327</c:v>
                </c:pt>
                <c:pt idx="37">
                  <c:v>-0.11761378320750515</c:v>
                </c:pt>
                <c:pt idx="38">
                  <c:v>-0.10781483482013468</c:v>
                </c:pt>
                <c:pt idx="39">
                  <c:v>-0.09686829802243539</c:v>
                </c:pt>
                <c:pt idx="40">
                  <c:v>-0.0848337840521419</c:v>
                </c:pt>
                <c:pt idx="41">
                  <c:v>-0.0717696426101622</c:v>
                </c:pt>
                <c:pt idx="42">
                  <c:v>-0.05773297849802939</c:v>
                </c:pt>
                <c:pt idx="43">
                  <c:v>-0.04277966809644771</c:v>
                </c:pt>
                <c:pt idx="44">
                  <c:v>-0.026964375686122897</c:v>
                </c:pt>
                <c:pt idx="45">
                  <c:v>-0.010340569612055024</c:v>
                </c:pt>
                <c:pt idx="46">
                  <c:v>0.0070394617075303185</c:v>
                </c:pt>
              </c:numCache>
            </c:numRef>
          </c:xVal>
          <c:yVal>
            <c:numRef>
              <c:f>'Lrx=120'!$E$12:$E$58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axId val="46124074"/>
        <c:axId val="12463483"/>
      </c:scatterChart>
      <c:valAx>
        <c:axId val="46124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16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3483"/>
        <c:crosses val="autoZero"/>
        <c:crossBetween val="midCat"/>
        <c:dispUnits/>
      </c:valAx>
      <c:valAx>
        <c:axId val="1246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40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95"/>
          <c:y val="0.9405"/>
          <c:w val="0.4372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 of 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on the P-M Interaction for W8x31 with L=120 r</a:t>
            </a:r>
            <a:r>
              <a:rPr lang="en-US" cap="none" sz="1800" b="1" i="1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c:rich>
      </c:tx>
      <c:layout>
        <c:manualLayout>
          <c:xMode val="factor"/>
          <c:yMode val="factor"/>
          <c:x val="0.051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02"/>
          <c:w val="0.93075"/>
          <c:h val="0.87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'Lrx=120'!$M$10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'Lrx=120'!$M$12:$M$58</c:f>
              <c:numCache>
                <c:ptCount val="47"/>
                <c:pt idx="0">
                  <c:v>1</c:v>
                </c:pt>
                <c:pt idx="1">
                  <c:v>0.9780701754385965</c:v>
                </c:pt>
                <c:pt idx="2">
                  <c:v>0.956140350877193</c:v>
                </c:pt>
                <c:pt idx="3">
                  <c:v>0.9342105263157895</c:v>
                </c:pt>
                <c:pt idx="4">
                  <c:v>0.9122807017543859</c:v>
                </c:pt>
                <c:pt idx="5">
                  <c:v>0.8903508771929824</c:v>
                </c:pt>
                <c:pt idx="6">
                  <c:v>0.868421052631579</c:v>
                </c:pt>
                <c:pt idx="7">
                  <c:v>0.8464912280701754</c:v>
                </c:pt>
                <c:pt idx="8">
                  <c:v>0.8245614035087719</c:v>
                </c:pt>
                <c:pt idx="9">
                  <c:v>0.8026315789473684</c:v>
                </c:pt>
                <c:pt idx="10">
                  <c:v>0.7807017543859649</c:v>
                </c:pt>
                <c:pt idx="11">
                  <c:v>0.7587719298245614</c:v>
                </c:pt>
                <c:pt idx="12">
                  <c:v>0.7368421052631579</c:v>
                </c:pt>
                <c:pt idx="13">
                  <c:v>0.7149122807017543</c:v>
                </c:pt>
                <c:pt idx="14">
                  <c:v>0.6929824561403508</c:v>
                </c:pt>
                <c:pt idx="15">
                  <c:v>0.6710526315789473</c:v>
                </c:pt>
                <c:pt idx="16">
                  <c:v>0.6491228070175439</c:v>
                </c:pt>
                <c:pt idx="17">
                  <c:v>0.6271929824561403</c:v>
                </c:pt>
                <c:pt idx="18">
                  <c:v>0.6052631578947367</c:v>
                </c:pt>
                <c:pt idx="19">
                  <c:v>0.5833333333333333</c:v>
                </c:pt>
                <c:pt idx="20">
                  <c:v>0.5614035087719298</c:v>
                </c:pt>
                <c:pt idx="21">
                  <c:v>0.5394736842105263</c:v>
                </c:pt>
                <c:pt idx="22">
                  <c:v>0.5175438596491228</c:v>
                </c:pt>
                <c:pt idx="23">
                  <c:v>0.4956140350877193</c:v>
                </c:pt>
                <c:pt idx="24">
                  <c:v>0.4736842105263157</c:v>
                </c:pt>
                <c:pt idx="25">
                  <c:v>0.45175438596491224</c:v>
                </c:pt>
                <c:pt idx="26">
                  <c:v>0.42982456140350866</c:v>
                </c:pt>
                <c:pt idx="27">
                  <c:v>0.4078947368421052</c:v>
                </c:pt>
                <c:pt idx="28">
                  <c:v>0.38596491228070173</c:v>
                </c:pt>
                <c:pt idx="29">
                  <c:v>0.36403508771929816</c:v>
                </c:pt>
                <c:pt idx="30">
                  <c:v>0.3421052631578947</c:v>
                </c:pt>
                <c:pt idx="31">
                  <c:v>0.3201754385964911</c:v>
                </c:pt>
                <c:pt idx="32">
                  <c:v>0.29824561403508765</c:v>
                </c:pt>
                <c:pt idx="33">
                  <c:v>0.27631578947368407</c:v>
                </c:pt>
                <c:pt idx="34">
                  <c:v>0.2543859649122806</c:v>
                </c:pt>
                <c:pt idx="35">
                  <c:v>0.23245614035087714</c:v>
                </c:pt>
                <c:pt idx="36">
                  <c:v>0.21052631578947356</c:v>
                </c:pt>
                <c:pt idx="37">
                  <c:v>0.1885964912280701</c:v>
                </c:pt>
                <c:pt idx="38">
                  <c:v>0.16666666666666652</c:v>
                </c:pt>
                <c:pt idx="39">
                  <c:v>0.14473684210526305</c:v>
                </c:pt>
                <c:pt idx="40">
                  <c:v>0.12280701754385959</c:v>
                </c:pt>
                <c:pt idx="41">
                  <c:v>0.10087719298245601</c:v>
                </c:pt>
                <c:pt idx="42">
                  <c:v>0.07894736842105254</c:v>
                </c:pt>
                <c:pt idx="43">
                  <c:v>0.05701754385964897</c:v>
                </c:pt>
                <c:pt idx="44">
                  <c:v>0.0350877192982455</c:v>
                </c:pt>
                <c:pt idx="45">
                  <c:v>0.013157894736842035</c:v>
                </c:pt>
                <c:pt idx="46">
                  <c:v>-0.00877192982456143</c:v>
                </c:pt>
              </c:numCache>
            </c:numRef>
          </c:xVal>
          <c:yVal>
            <c:numRef>
              <c:f>'Lrx=120'!$E$12:$E$58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'Lrx=120'!$N$10</c:f>
              <c:strCache>
                <c:ptCount val="1"/>
                <c:pt idx="0">
                  <c:v>-0.5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'Lrx=120'!$N$12:$N$58</c:f>
              <c:numCache>
                <c:ptCount val="47"/>
                <c:pt idx="0">
                  <c:v>1</c:v>
                </c:pt>
                <c:pt idx="1">
                  <c:v>0.9780701754385965</c:v>
                </c:pt>
                <c:pt idx="2">
                  <c:v>0.956140350877193</c:v>
                </c:pt>
                <c:pt idx="3">
                  <c:v>0.9342105263157895</c:v>
                </c:pt>
                <c:pt idx="4">
                  <c:v>0.9122807017543859</c:v>
                </c:pt>
                <c:pt idx="5">
                  <c:v>0.8903508771929824</c:v>
                </c:pt>
                <c:pt idx="6">
                  <c:v>0.868421052631579</c:v>
                </c:pt>
                <c:pt idx="7">
                  <c:v>0.8464912280701754</c:v>
                </c:pt>
                <c:pt idx="8">
                  <c:v>0.8245614035087719</c:v>
                </c:pt>
                <c:pt idx="9">
                  <c:v>0.7965043241329838</c:v>
                </c:pt>
                <c:pt idx="10">
                  <c:v>0.7548652021305422</c:v>
                </c:pt>
                <c:pt idx="11">
                  <c:v>0.6996755695485066</c:v>
                </c:pt>
                <c:pt idx="12">
                  <c:v>0.6308985920064355</c:v>
                </c:pt>
                <c:pt idx="13">
                  <c:v>0.5487342889046952</c:v>
                </c:pt>
                <c:pt idx="14">
                  <c:v>0.4540588859597035</c:v>
                </c:pt>
                <c:pt idx="15">
                  <c:v>0.3489195667135605</c:v>
                </c:pt>
                <c:pt idx="16">
                  <c:v>0.23690067096792725</c:v>
                </c:pt>
                <c:pt idx="17">
                  <c:v>0.12307805556831398</c:v>
                </c:pt>
                <c:pt idx="18">
                  <c:v>0.013361719273603027</c:v>
                </c:pt>
                <c:pt idx="19">
                  <c:v>-0.08663880254405797</c:v>
                </c:pt>
                <c:pt idx="20">
                  <c:v>-0.17273230748462534</c:v>
                </c:pt>
                <c:pt idx="21">
                  <c:v>-0.2427355027564159</c:v>
                </c:pt>
                <c:pt idx="22">
                  <c:v>-0.2963851288320902</c:v>
                </c:pt>
                <c:pt idx="23">
                  <c:v>-0.33480584051773665</c:v>
                </c:pt>
                <c:pt idx="24">
                  <c:v>-0.35987747940887743</c:v>
                </c:pt>
                <c:pt idx="25">
                  <c:v>-0.3737271871492749</c:v>
                </c:pt>
                <c:pt idx="26">
                  <c:v>-0.37841210491388966</c:v>
                </c:pt>
                <c:pt idx="27">
                  <c:v>-0.37576358003689575</c:v>
                </c:pt>
                <c:pt idx="28">
                  <c:v>-0.36733675541839134</c:v>
                </c:pt>
                <c:pt idx="29">
                  <c:v>-0.35441708280219053</c:v>
                </c:pt>
                <c:pt idx="30">
                  <c:v>-0.33805182274026385</c:v>
                </c:pt>
                <c:pt idx="31">
                  <c:v>-0.3190886901891413</c:v>
                </c:pt>
                <c:pt idx="32">
                  <c:v>-0.29821302828840335</c:v>
                </c:pt>
                <c:pt idx="33">
                  <c:v>0.27631578947368407</c:v>
                </c:pt>
                <c:pt idx="34">
                  <c:v>0.2543859649122806</c:v>
                </c:pt>
                <c:pt idx="35">
                  <c:v>0.23245614035087714</c:v>
                </c:pt>
                <c:pt idx="36">
                  <c:v>0.21052631578947356</c:v>
                </c:pt>
                <c:pt idx="37">
                  <c:v>0.1885964912280701</c:v>
                </c:pt>
                <c:pt idx="38">
                  <c:v>0.16666666666666652</c:v>
                </c:pt>
                <c:pt idx="39">
                  <c:v>0.14473684210526305</c:v>
                </c:pt>
                <c:pt idx="40">
                  <c:v>0.12280701754385959</c:v>
                </c:pt>
                <c:pt idx="41">
                  <c:v>0.10087719298245601</c:v>
                </c:pt>
                <c:pt idx="42">
                  <c:v>0.07894736842105254</c:v>
                </c:pt>
                <c:pt idx="43">
                  <c:v>0.05701754385964897</c:v>
                </c:pt>
                <c:pt idx="44">
                  <c:v>0.0350877192982455</c:v>
                </c:pt>
                <c:pt idx="45">
                  <c:v>0.013157894736842035</c:v>
                </c:pt>
                <c:pt idx="46">
                  <c:v>-0.00877192982456143</c:v>
                </c:pt>
              </c:numCache>
            </c:numRef>
          </c:xVal>
          <c:yVal>
            <c:numRef>
              <c:f>'Lrx=120'!$E$12:$E$58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'Lrx=120'!$O$10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'Lrx=120'!$O$12:$O$58</c:f>
              <c:numCache>
                <c:ptCount val="47"/>
                <c:pt idx="0">
                  <c:v>1</c:v>
                </c:pt>
                <c:pt idx="1">
                  <c:v>0.9780701754385965</c:v>
                </c:pt>
                <c:pt idx="2">
                  <c:v>0.956140350877193</c:v>
                </c:pt>
                <c:pt idx="3">
                  <c:v>0.9342105263157895</c:v>
                </c:pt>
                <c:pt idx="4">
                  <c:v>0.9122807017543859</c:v>
                </c:pt>
                <c:pt idx="5">
                  <c:v>0.8875634286988172</c:v>
                </c:pt>
                <c:pt idx="6">
                  <c:v>0.8442213385561378</c:v>
                </c:pt>
                <c:pt idx="7">
                  <c:v>0.7856514549196676</c:v>
                </c:pt>
                <c:pt idx="8">
                  <c:v>0.7171060074681458</c:v>
                </c:pt>
                <c:pt idx="9">
                  <c:v>0.6424239661153391</c:v>
                </c:pt>
                <c:pt idx="10">
                  <c:v>0.5644911132171713</c:v>
                </c:pt>
                <c:pt idx="11">
                  <c:v>0.4855139943521645</c:v>
                </c:pt>
                <c:pt idx="12">
                  <c:v>0.4071949862993084</c:v>
                </c:pt>
                <c:pt idx="13">
                  <c:v>0.3308505253865035</c:v>
                </c:pt>
                <c:pt idx="14">
                  <c:v>0.2574945609857744</c:v>
                </c:pt>
                <c:pt idx="15">
                  <c:v>0.18789962548603345</c:v>
                </c:pt>
                <c:pt idx="16">
                  <c:v>0.12264287531204532</c:v>
                </c:pt>
                <c:pt idx="17">
                  <c:v>0.06214167424378915</c:v>
                </c:pt>
                <c:pt idx="18">
                  <c:v>0.006681673780706573</c:v>
                </c:pt>
                <c:pt idx="19">
                  <c:v>-0.043560634104951854</c:v>
                </c:pt>
                <c:pt idx="20">
                  <c:v>-0.08849953189820299</c:v>
                </c:pt>
                <c:pt idx="21">
                  <c:v>-0.1281248984137133</c:v>
                </c:pt>
                <c:pt idx="22">
                  <c:v>-0.16248954314351083</c:v>
                </c:pt>
                <c:pt idx="23">
                  <c:v>-0.19169854069547113</c:v>
                </c:pt>
                <c:pt idx="24">
                  <c:v>-0.21590018024609223</c:v>
                </c:pt>
                <c:pt idx="25">
                  <c:v>-0.2352782357410335</c:v>
                </c:pt>
                <c:pt idx="26">
                  <c:v>-0.25004532853720113</c:v>
                </c:pt>
                <c:pt idx="27">
                  <c:v>-0.2604372028881811</c:v>
                </c:pt>
                <c:pt idx="28">
                  <c:v>-0.26670777119037753</c:v>
                </c:pt>
                <c:pt idx="29">
                  <c:v>-0.2691248136648943</c:v>
                </c:pt>
                <c:pt idx="30">
                  <c:v>-0.26796623852241447</c:v>
                </c:pt>
                <c:pt idx="31">
                  <c:v>-0.26351682531022164</c:v>
                </c:pt>
                <c:pt idx="32">
                  <c:v>-0.25606538725825534</c:v>
                </c:pt>
                <c:pt idx="33">
                  <c:v>-0.24590229888123877</c:v>
                </c:pt>
                <c:pt idx="34">
                  <c:v>-0.23331734348296643</c:v>
                </c:pt>
                <c:pt idx="35">
                  <c:v>-0.21859784201040142</c:v>
                </c:pt>
                <c:pt idx="36">
                  <c:v>-0.20202703026625282</c:v>
                </c:pt>
                <c:pt idx="37">
                  <c:v>-0.18388265607146967</c:v>
                </c:pt>
                <c:pt idx="38">
                  <c:v>-0.1644357717738425</c:v>
                </c:pt>
                <c:pt idx="39">
                  <c:v>-0.14394970067992013</c:v>
                </c:pt>
                <c:pt idx="40">
                  <c:v>-0.1226791586645872</c:v>
                </c:pt>
                <c:pt idx="41">
                  <c:v>0.10087719298245601</c:v>
                </c:pt>
                <c:pt idx="42">
                  <c:v>0.07894736842105254</c:v>
                </c:pt>
                <c:pt idx="43">
                  <c:v>0.05701754385964897</c:v>
                </c:pt>
                <c:pt idx="44">
                  <c:v>0.0350877192982455</c:v>
                </c:pt>
                <c:pt idx="45">
                  <c:v>0.013157894736842035</c:v>
                </c:pt>
                <c:pt idx="46">
                  <c:v>-0.00877192982456143</c:v>
                </c:pt>
              </c:numCache>
            </c:numRef>
          </c:xVal>
          <c:yVal>
            <c:numRef>
              <c:f>'Lrx=120'!$E$12:$E$58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'Lrx=120'!$P$10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'Lrx=120'!$P$12:$P$58</c:f>
              <c:numCache>
                <c:ptCount val="47"/>
                <c:pt idx="0">
                  <c:v>1</c:v>
                </c:pt>
                <c:pt idx="1">
                  <c:v>0.9780701754385965</c:v>
                </c:pt>
                <c:pt idx="2">
                  <c:v>0.956140350877193</c:v>
                </c:pt>
                <c:pt idx="3">
                  <c:v>0.9122371570340828</c:v>
                </c:pt>
                <c:pt idx="4">
                  <c:v>0.8449941092410475</c:v>
                </c:pt>
                <c:pt idx="5">
                  <c:v>0.7698850578397324</c:v>
                </c:pt>
                <c:pt idx="6">
                  <c:v>0.6929100558179389</c:v>
                </c:pt>
                <c:pt idx="7">
                  <c:v>0.6168353122172704</c:v>
                </c:pt>
                <c:pt idx="8">
                  <c:v>0.543073148297694</c:v>
                </c:pt>
                <c:pt idx="9">
                  <c:v>0.4723871384513197</c:v>
                </c:pt>
                <c:pt idx="10">
                  <c:v>0.4051985711009425</c:v>
                </c:pt>
                <c:pt idx="11">
                  <c:v>0.3417346536796514</c:v>
                </c:pt>
                <c:pt idx="12">
                  <c:v>0.28210627021517093</c:v>
                </c:pt>
                <c:pt idx="13">
                  <c:v>0.2263514919360756</c:v>
                </c:pt>
                <c:pt idx="14">
                  <c:v>0.17446122995886418</c:v>
                </c:pt>
                <c:pt idx="15">
                  <c:v>0.12639502682862244</c:v>
                </c:pt>
                <c:pt idx="16">
                  <c:v>0.0820911360115393</c:v>
                </c:pt>
                <c:pt idx="17">
                  <c:v>0.041473155620327835</c:v>
                </c:pt>
                <c:pt idx="18">
                  <c:v>0.0044545095063429786</c:v>
                </c:pt>
                <c:pt idx="19">
                  <c:v>-0.02905845816128857</c:v>
                </c:pt>
                <c:pt idx="20">
                  <c:v>-0.059164305870209905</c:v>
                </c:pt>
                <c:pt idx="21">
                  <c:v>-0.0859649399097434</c:v>
                </c:pt>
                <c:pt idx="22">
                  <c:v>-0.1095644909033442</c:v>
                </c:pt>
                <c:pt idx="23">
                  <c:v>-0.13006849576049184</c:v>
                </c:pt>
                <c:pt idx="24">
                  <c:v>-0.14758330026468602</c:v>
                </c:pt>
                <c:pt idx="25">
                  <c:v>-0.16221562429356895</c:v>
                </c:pt>
                <c:pt idx="26">
                  <c:v>-0.17407224945760727</c:v>
                </c:pt>
                <c:pt idx="27">
                  <c:v>-0.18325980100756123</c:v>
                </c:pt>
                <c:pt idx="28">
                  <c:v>-0.18988460420932513</c:v>
                </c:pt>
                <c:pt idx="29">
                  <c:v>-0.19405260128454463</c:v>
                </c:pt>
                <c:pt idx="30">
                  <c:v>-0.19586931928120818</c:v>
                </c:pt>
                <c:pt idx="31">
                  <c:v>-0.19543988240418345</c:v>
                </c:pt>
                <c:pt idx="32">
                  <c:v>-0.1928690647584988</c:v>
                </c:pt>
                <c:pt idx="33">
                  <c:v>-0.1882613813815762</c:v>
                </c:pt>
                <c:pt idx="34">
                  <c:v>-0.18172121703434063</c:v>
                </c:pt>
                <c:pt idx="35">
                  <c:v>-0.17335299360604745</c:v>
                </c:pt>
                <c:pt idx="36">
                  <c:v>-0.16326137825197293</c:v>
                </c:pt>
                <c:pt idx="37">
                  <c:v>-0.1515515355923527</c:v>
                </c:pt>
                <c:pt idx="38">
                  <c:v>-0.13832942850439356</c:v>
                </c:pt>
                <c:pt idx="39">
                  <c:v>-0.1237021732731684</c:v>
                </c:pt>
                <c:pt idx="40">
                  <c:v>-0.1077784561563381</c:v>
                </c:pt>
                <c:pt idx="41">
                  <c:v>-0.09066901977382275</c:v>
                </c:pt>
                <c:pt idx="42">
                  <c:v>-0.0724872291526652</c:v>
                </c:pt>
                <c:pt idx="43">
                  <c:v>-0.05334972871331008</c:v>
                </c:pt>
                <c:pt idx="44">
                  <c:v>-0.03337720291872627</c:v>
                </c:pt>
                <c:pt idx="45">
                  <c:v>-0.012695254618810105</c:v>
                </c:pt>
                <c:pt idx="46">
                  <c:v>0.00856458386021</c:v>
                </c:pt>
              </c:numCache>
            </c:numRef>
          </c:xVal>
          <c:yVal>
            <c:numRef>
              <c:f>'Lrx=120'!$E$12:$E$58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'Lrx=120'!$Q$10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'Lrx=120'!$Q$12:$Q$58</c:f>
              <c:numCache>
                <c:ptCount val="47"/>
                <c:pt idx="0">
                  <c:v>1</c:v>
                </c:pt>
                <c:pt idx="1">
                  <c:v>0.9122562375218229</c:v>
                </c:pt>
                <c:pt idx="2">
                  <c:v>0.8289200415497193</c:v>
                </c:pt>
                <c:pt idx="3">
                  <c:v>0.7498718613666465</c:v>
                </c:pt>
                <c:pt idx="4">
                  <c:v>0.6749941466427155</c:v>
                </c:pt>
                <c:pt idx="5">
                  <c:v>0.6041713240127315</c:v>
                </c:pt>
                <c:pt idx="6">
                  <c:v>0.5372897738620888</c:v>
                </c:pt>
                <c:pt idx="7">
                  <c:v>0.4742378073195389</c:v>
                </c:pt>
                <c:pt idx="8">
                  <c:v>0.41490564345534925</c:v>
                </c:pt>
                <c:pt idx="9">
                  <c:v>0.3591853866833884</c:v>
                </c:pt>
                <c:pt idx="10">
                  <c:v>0.30697100436567404</c:v>
                </c:pt>
                <c:pt idx="11">
                  <c:v>0.2581583046179353</c:v>
                </c:pt>
                <c:pt idx="12">
                  <c:v>0.2126449143147447</c:v>
                </c:pt>
                <c:pt idx="13">
                  <c:v>0.1703302572927873</c:v>
                </c:pt>
                <c:pt idx="14">
                  <c:v>0.1311155327508399</c:v>
                </c:pt>
                <c:pt idx="15">
                  <c:v>0.09490369384504448</c:v>
                </c:pt>
                <c:pt idx="16">
                  <c:v>0.06159942647806701</c:v>
                </c:pt>
                <c:pt idx="17">
                  <c:v>0.031109128280742436</c:v>
                </c:pt>
                <c:pt idx="18">
                  <c:v>0.003340887784811949</c:v>
                </c:pt>
                <c:pt idx="19">
                  <c:v>-0.02179553621462868</c:v>
                </c:pt>
                <c:pt idx="20">
                  <c:v>-0.044388735108345484</c:v>
                </c:pt>
                <c:pt idx="21">
                  <c:v>-0.06452567073521488</c:v>
                </c:pt>
                <c:pt idx="22">
                  <c:v>-0.08229169545886053</c:v>
                </c:pt>
                <c:pt idx="23">
                  <c:v>-0.09777057206003277</c:v>
                </c:pt>
                <c:pt idx="24">
                  <c:v>-0.11104449344607005</c:v>
                </c:pt>
                <c:pt idx="25">
                  <c:v>-0.12219410217877646</c:v>
                </c:pt>
                <c:pt idx="26">
                  <c:v>-0.13129850982204325</c:v>
                </c:pt>
                <c:pt idx="27">
                  <c:v>-0.13843531611053103</c:v>
                </c:pt>
                <c:pt idx="28">
                  <c:v>-0.14368062794072367</c:v>
                </c:pt>
                <c:pt idx="29">
                  <c:v>-0.14710907818565486</c:v>
                </c:pt>
                <c:pt idx="30">
                  <c:v>-0.1487938443346036</c:v>
                </c:pt>
                <c:pt idx="31">
                  <c:v>-0.14880666695904257</c:v>
                </c:pt>
                <c:pt idx="32">
                  <c:v>-0.1472178680061213</c:v>
                </c:pt>
                <c:pt idx="33">
                  <c:v>-0.14409636892095146</c:v>
                </c:pt>
                <c:pt idx="34">
                  <c:v>-0.1395097085989609</c:v>
                </c:pt>
                <c:pt idx="35">
                  <c:v>-0.13352406116956883</c:v>
                </c:pt>
                <c:pt idx="36">
                  <c:v>-0.1262042536124327</c:v>
                </c:pt>
                <c:pt idx="37">
                  <c:v>-0.11761378320750515</c:v>
                </c:pt>
                <c:pt idx="38">
                  <c:v>-0.10781483482013468</c:v>
                </c:pt>
                <c:pt idx="39">
                  <c:v>-0.09686829802243539</c:v>
                </c:pt>
                <c:pt idx="40">
                  <c:v>-0.0848337840521419</c:v>
                </c:pt>
                <c:pt idx="41">
                  <c:v>-0.0717696426101622</c:v>
                </c:pt>
                <c:pt idx="42">
                  <c:v>-0.05773297849802939</c:v>
                </c:pt>
                <c:pt idx="43">
                  <c:v>-0.04277966809644771</c:v>
                </c:pt>
                <c:pt idx="44">
                  <c:v>-0.026964375686122897</c:v>
                </c:pt>
                <c:pt idx="45">
                  <c:v>-0.010340569612055024</c:v>
                </c:pt>
                <c:pt idx="46">
                  <c:v>0.0070394617075303185</c:v>
                </c:pt>
              </c:numCache>
            </c:numRef>
          </c:xVal>
          <c:yVal>
            <c:numRef>
              <c:f>'Lrx=120'!$E$12:$E$58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axId val="45062484"/>
        <c:axId val="2909173"/>
      </c:scatterChart>
      <c:valAx>
        <c:axId val="450624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crossBetween val="midCat"/>
        <c:dispUnits/>
        <c:majorUnit val="0.2"/>
      </c:valAx>
      <c:valAx>
        <c:axId val="290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2825"/>
          <c:w val="0.420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In-plane behavior</a:t>
            </a:r>
          </a:p>
        </c:rich>
      </c:tx>
      <c:layout>
        <c:manualLayout>
          <c:xMode val="factor"/>
          <c:yMode val="factor"/>
          <c:x val="0.111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"/>
          <c:w val="0.9465"/>
          <c:h val="0.86325"/>
        </c:manualLayout>
      </c:layout>
      <c:scatterChart>
        <c:scatterStyle val="smoothMarker"/>
        <c:varyColors val="0"/>
        <c:ser>
          <c:idx val="0"/>
          <c:order val="0"/>
          <c:tx>
            <c:v>L=30 rx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'L=30rx'!$Q$12:$Q$58</c:f>
              <c:numCache>
                <c:ptCount val="47"/>
                <c:pt idx="0">
                  <c:v>1</c:v>
                </c:pt>
                <c:pt idx="1">
                  <c:v>0.9739127756230523</c:v>
                </c:pt>
                <c:pt idx="2">
                  <c:v>0.9480177434262081</c:v>
                </c:pt>
                <c:pt idx="3">
                  <c:v>0.9223145021736479</c:v>
                </c:pt>
                <c:pt idx="4">
                  <c:v>0.8968026510820546</c:v>
                </c:pt>
                <c:pt idx="5">
                  <c:v>0.871481789820275</c:v>
                </c:pt>
                <c:pt idx="6">
                  <c:v>0.8463515185089733</c:v>
                </c:pt>
                <c:pt idx="7">
                  <c:v>0.8214114377202896</c:v>
                </c:pt>
                <c:pt idx="8">
                  <c:v>0.7966611484775001</c:v>
                </c:pt>
                <c:pt idx="9">
                  <c:v>0.7721002522546722</c:v>
                </c:pt>
                <c:pt idx="10">
                  <c:v>0.7477283509763241</c:v>
                </c:pt>
                <c:pt idx="11">
                  <c:v>0.7235450470170822</c:v>
                </c:pt>
                <c:pt idx="12">
                  <c:v>0.6995499432013402</c:v>
                </c:pt>
                <c:pt idx="13">
                  <c:v>0.6757426428029177</c:v>
                </c:pt>
                <c:pt idx="14">
                  <c:v>0.6521227495447195</c:v>
                </c:pt>
                <c:pt idx="15">
                  <c:v>0.628689867598393</c:v>
                </c:pt>
                <c:pt idx="16">
                  <c:v>0.60544360158399</c:v>
                </c:pt>
                <c:pt idx="17">
                  <c:v>0.5823835565696242</c:v>
                </c:pt>
                <c:pt idx="18">
                  <c:v>0.5595093380711315</c:v>
                </c:pt>
                <c:pt idx="19">
                  <c:v>0.5368205520517305</c:v>
                </c:pt>
                <c:pt idx="20">
                  <c:v>0.5143168049216813</c:v>
                </c:pt>
                <c:pt idx="21">
                  <c:v>0.49199770353794664</c:v>
                </c:pt>
                <c:pt idx="22">
                  <c:v>0.46986285520385207</c:v>
                </c:pt>
                <c:pt idx="23">
                  <c:v>0.4479118676687467</c:v>
                </c:pt>
                <c:pt idx="24">
                  <c:v>0.42614434912766386</c:v>
                </c:pt>
                <c:pt idx="25">
                  <c:v>0.40455990822098215</c:v>
                </c:pt>
                <c:pt idx="26">
                  <c:v>0.3831581540340866</c:v>
                </c:pt>
                <c:pt idx="27">
                  <c:v>0.36193869609703055</c:v>
                </c:pt>
                <c:pt idx="28">
                  <c:v>0.3409011443841962</c:v>
                </c:pt>
                <c:pt idx="29">
                  <c:v>0.32004510931395747</c:v>
                </c:pt>
                <c:pt idx="30">
                  <c:v>0.2993702017483415</c:v>
                </c:pt>
                <c:pt idx="31">
                  <c:v>0.27887603299269054</c:v>
                </c:pt>
                <c:pt idx="32">
                  <c:v>0.25856221479532526</c:v>
                </c:pt>
                <c:pt idx="33">
                  <c:v>0.23842835934720585</c:v>
                </c:pt>
                <c:pt idx="34">
                  <c:v>0.21847407928159643</c:v>
                </c:pt>
                <c:pt idx="35">
                  <c:v>0.19869898767372648</c:v>
                </c:pt>
                <c:pt idx="36">
                  <c:v>0.17910269804045473</c:v>
                </c:pt>
                <c:pt idx="37">
                  <c:v>0.15968482433993272</c:v>
                </c:pt>
                <c:pt idx="38">
                  <c:v>0.14044498097126756</c:v>
                </c:pt>
                <c:pt idx="39">
                  <c:v>0.12138278277418646</c:v>
                </c:pt>
                <c:pt idx="40">
                  <c:v>0.10249784502869975</c:v>
                </c:pt>
                <c:pt idx="41">
                  <c:v>0.08378978345476557</c:v>
                </c:pt>
                <c:pt idx="42">
                  <c:v>0.06525821421195416</c:v>
                </c:pt>
                <c:pt idx="43">
                  <c:v>0.04690275389911181</c:v>
                </c:pt>
                <c:pt idx="44">
                  <c:v>0.02872301955402627</c:v>
                </c:pt>
                <c:pt idx="45">
                  <c:v>0.010718628653090843</c:v>
                </c:pt>
                <c:pt idx="46">
                  <c:v>-0.00711080088903013</c:v>
                </c:pt>
              </c:numCache>
            </c:numRef>
          </c:xVal>
          <c:yVal>
            <c:numRef>
              <c:f>'L=30rx'!$E$12:$E$58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1"/>
          <c:order val="1"/>
          <c:tx>
            <c:v>L=40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'L=40rx'!$Q$12:$Q$58</c:f>
              <c:numCache>
                <c:ptCount val="47"/>
                <c:pt idx="0">
                  <c:v>1</c:v>
                </c:pt>
                <c:pt idx="1">
                  <c:v>0.9706833174463895</c:v>
                </c:pt>
                <c:pt idx="2">
                  <c:v>0.9417160818845316</c:v>
                </c:pt>
                <c:pt idx="3">
                  <c:v>0.9130970142871961</c:v>
                </c:pt>
                <c:pt idx="4">
                  <c:v>0.8848248381802254</c:v>
                </c:pt>
                <c:pt idx="5">
                  <c:v>0.8568982796391036</c:v>
                </c:pt>
                <c:pt idx="6">
                  <c:v>0.8293160672855273</c:v>
                </c:pt>
                <c:pt idx="7">
                  <c:v>0.8020769322839795</c:v>
                </c:pt>
                <c:pt idx="8">
                  <c:v>0.7751796083383095</c:v>
                </c:pt>
                <c:pt idx="9">
                  <c:v>0.748622831688312</c:v>
                </c:pt>
                <c:pt idx="10">
                  <c:v>0.722405341106314</c:v>
                </c:pt>
                <c:pt idx="11">
                  <c:v>0.6965258778937616</c:v>
                </c:pt>
                <c:pt idx="12">
                  <c:v>0.6709831858778134</c:v>
                </c:pt>
                <c:pt idx="13">
                  <c:v>0.6457760114079337</c:v>
                </c:pt>
                <c:pt idx="14">
                  <c:v>0.6209031033524937</c:v>
                </c:pt>
                <c:pt idx="15">
                  <c:v>0.5963632130953712</c:v>
                </c:pt>
                <c:pt idx="16">
                  <c:v>0.5721550945325572</c:v>
                </c:pt>
                <c:pt idx="17">
                  <c:v>0.5482775040687651</c:v>
                </c:pt>
                <c:pt idx="18">
                  <c:v>0.5247292006140424</c:v>
                </c:pt>
                <c:pt idx="19">
                  <c:v>0.5015089455803872</c:v>
                </c:pt>
                <c:pt idx="20">
                  <c:v>0.47861550287836624</c:v>
                </c:pt>
                <c:pt idx="21">
                  <c:v>0.4560476389137387</c:v>
                </c:pt>
                <c:pt idx="22">
                  <c:v>0.4338041225840816</c:v>
                </c:pt>
                <c:pt idx="23">
                  <c:v>0.41188372527541933</c:v>
                </c:pt>
                <c:pt idx="24">
                  <c:v>0.3902852208588563</c:v>
                </c:pt>
                <c:pt idx="25">
                  <c:v>0.3690073856872134</c:v>
                </c:pt>
                <c:pt idx="26">
                  <c:v>0.3480489985916677</c:v>
                </c:pt>
                <c:pt idx="27">
                  <c:v>0.3274088408783949</c:v>
                </c:pt>
                <c:pt idx="28">
                  <c:v>0.30708569632521643</c:v>
                </c:pt>
                <c:pt idx="29">
                  <c:v>0.28707835117824854</c:v>
                </c:pt>
                <c:pt idx="30">
                  <c:v>0.2673855941485562</c:v>
                </c:pt>
                <c:pt idx="31">
                  <c:v>0.24800621640880907</c:v>
                </c:pt>
                <c:pt idx="32">
                  <c:v>0.22893901158994187</c:v>
                </c:pt>
                <c:pt idx="33">
                  <c:v>0.21018277577781713</c:v>
                </c:pt>
                <c:pt idx="34">
                  <c:v>0.19173630750989262</c:v>
                </c:pt>
                <c:pt idx="35">
                  <c:v>0.17359840777189087</c:v>
                </c:pt>
                <c:pt idx="36">
                  <c:v>0.15576787999447272</c:v>
                </c:pt>
                <c:pt idx="37">
                  <c:v>0.13824353004991446</c:v>
                </c:pt>
                <c:pt idx="38">
                  <c:v>0.12102416624878742</c:v>
                </c:pt>
                <c:pt idx="39">
                  <c:v>0.10410859933664207</c:v>
                </c:pt>
                <c:pt idx="40">
                  <c:v>0.0874956424906945</c:v>
                </c:pt>
                <c:pt idx="41">
                  <c:v>0.07118411131651677</c:v>
                </c:pt>
                <c:pt idx="42">
                  <c:v>0.055172823844730864</c:v>
                </c:pt>
                <c:pt idx="43">
                  <c:v>0.039460600527705045</c:v>
                </c:pt>
                <c:pt idx="44">
                  <c:v>0.024046264236254746</c:v>
                </c:pt>
                <c:pt idx="45">
                  <c:v>0.00892864025634574</c:v>
                </c:pt>
                <c:pt idx="46">
                  <c:v>-0.005893443714198578</c:v>
                </c:pt>
              </c:numCache>
            </c:numRef>
          </c:xVal>
          <c:yVal>
            <c:numRef>
              <c:f>'L=40rx'!$E$12:$E$58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2"/>
          <c:order val="2"/>
          <c:tx>
            <c:v>L=50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'L=50rx'!$Q$12:$Q$58</c:f>
              <c:numCache>
                <c:ptCount val="47"/>
                <c:pt idx="0">
                  <c:v>1</c:v>
                </c:pt>
                <c:pt idx="1">
                  <c:v>0.9665363921094163</c:v>
                </c:pt>
                <c:pt idx="2">
                  <c:v>0.9336343845527274</c:v>
                </c:pt>
                <c:pt idx="3">
                  <c:v>0.9012908204734464</c:v>
                </c:pt>
                <c:pt idx="4">
                  <c:v>0.8695025528062108</c:v>
                </c:pt>
                <c:pt idx="5">
                  <c:v>0.838266444256272</c:v>
                </c:pt>
                <c:pt idx="6">
                  <c:v>0.8075793672790049</c:v>
                </c:pt>
                <c:pt idx="7">
                  <c:v>0.777438204059459</c:v>
                </c:pt>
                <c:pt idx="8">
                  <c:v>0.7478398464919377</c:v>
                </c:pt>
                <c:pt idx="9">
                  <c:v>0.7187811961596091</c:v>
                </c:pt>
                <c:pt idx="10">
                  <c:v>0.6902591643141508</c:v>
                </c:pt>
                <c:pt idx="11">
                  <c:v>0.6622706718554248</c:v>
                </c:pt>
                <c:pt idx="12">
                  <c:v>0.6348126493111861</c:v>
                </c:pt>
                <c:pt idx="13">
                  <c:v>0.6078820368168223</c:v>
                </c:pt>
                <c:pt idx="14">
                  <c:v>0.5814757840951255</c:v>
                </c:pt>
                <c:pt idx="15">
                  <c:v>0.5555908504360949</c:v>
                </c:pt>
                <c:pt idx="16">
                  <c:v>0.5302242046767728</c:v>
                </c:pt>
                <c:pt idx="17">
                  <c:v>0.5053728251811115</c:v>
                </c:pt>
                <c:pt idx="18">
                  <c:v>0.4810336998198724</c:v>
                </c:pt>
                <c:pt idx="19">
                  <c:v>0.45720382595055575</c:v>
                </c:pt>
                <c:pt idx="20">
                  <c:v>0.4338802103973634</c:v>
                </c:pt>
                <c:pt idx="21">
                  <c:v>0.4110598694311921</c:v>
                </c:pt>
                <c:pt idx="22">
                  <c:v>0.38873982874965873</c:v>
                </c:pt>
                <c:pt idx="23">
                  <c:v>0.3669171234571582</c:v>
                </c:pt>
                <c:pt idx="24">
                  <c:v>0.34558879804494985</c:v>
                </c:pt>
                <c:pt idx="25">
                  <c:v>0.3247519063712791</c:v>
                </c:pt>
                <c:pt idx="26">
                  <c:v>0.3044035116415272</c:v>
                </c:pt>
                <c:pt idx="27">
                  <c:v>0.2845406863883946</c:v>
                </c:pt>
                <c:pt idx="28">
                  <c:v>0.26516051245211447</c:v>
                </c:pt>
                <c:pt idx="29">
                  <c:v>0.24626008096069776</c:v>
                </c:pt>
                <c:pt idx="30">
                  <c:v>0.22783649231020994</c:v>
                </c:pt>
                <c:pt idx="31">
                  <c:v>0.20988685614507827</c:v>
                </c:pt>
                <c:pt idx="32">
                  <c:v>0.19240829133843088</c:v>
                </c:pt>
                <c:pt idx="33">
                  <c:v>0.17539792597246634</c:v>
                </c:pt>
                <c:pt idx="34">
                  <c:v>0.158852897318855</c:v>
                </c:pt>
                <c:pt idx="35">
                  <c:v>0.14277035181917094</c:v>
                </c:pt>
                <c:pt idx="36">
                  <c:v>0.12714744506535483</c:v>
                </c:pt>
                <c:pt idx="37">
                  <c:v>0.11198134178020853</c:v>
                </c:pt>
                <c:pt idx="38">
                  <c:v>0.09726921579791944</c:v>
                </c:pt>
                <c:pt idx="39">
                  <c:v>0.08300825004461698</c:v>
                </c:pt>
                <c:pt idx="40">
                  <c:v>0.06919563651895892</c:v>
                </c:pt>
                <c:pt idx="41">
                  <c:v>0.05582857627274906</c:v>
                </c:pt>
                <c:pt idx="42">
                  <c:v>0.04290427939158591</c:v>
                </c:pt>
                <c:pt idx="43">
                  <c:v>0.03041996497554127</c:v>
                </c:pt>
                <c:pt idx="44">
                  <c:v>0.01837286111987055</c:v>
                </c:pt>
                <c:pt idx="45">
                  <c:v>0.006760204895752822</c:v>
                </c:pt>
                <c:pt idx="46">
                  <c:v>-0.004420757668937817</c:v>
                </c:pt>
              </c:numCache>
            </c:numRef>
          </c:xVal>
          <c:yVal>
            <c:numRef>
              <c:f>'L=50rx'!$E$12:$E$58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3"/>
          <c:order val="3"/>
          <c:tx>
            <c:v>L=60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'L=60rx'!$Q$12:$Q$58</c:f>
              <c:numCache>
                <c:ptCount val="47"/>
                <c:pt idx="0">
                  <c:v>1</c:v>
                </c:pt>
                <c:pt idx="1">
                  <c:v>0.9614759191889337</c:v>
                </c:pt>
                <c:pt idx="2">
                  <c:v>0.923787927489867</c:v>
                </c:pt>
                <c:pt idx="3">
                  <c:v>0.886929392273128</c:v>
                </c:pt>
                <c:pt idx="4">
                  <c:v>0.8508937103342562</c:v>
                </c:pt>
                <c:pt idx="5">
                  <c:v>0.8156743078054789</c:v>
                </c:pt>
                <c:pt idx="6">
                  <c:v>0.7812646400673839</c:v>
                </c:pt>
                <c:pt idx="7">
                  <c:v>0.7476581916607941</c:v>
                </c:pt>
                <c:pt idx="8">
                  <c:v>0.7148484761988405</c:v>
                </c:pt>
                <c:pt idx="9">
                  <c:v>0.682829036279234</c:v>
                </c:pt>
                <c:pt idx="10">
                  <c:v>0.6515934433967344</c:v>
                </c:pt>
                <c:pt idx="11">
                  <c:v>0.6211352978558201</c:v>
                </c:pt>
                <c:pt idx="12">
                  <c:v>0.5914482286835522</c:v>
                </c:pt>
                <c:pt idx="13">
                  <c:v>0.5625258935426382</c:v>
                </c:pt>
                <c:pt idx="14">
                  <c:v>0.534361978644692</c:v>
                </c:pt>
                <c:pt idx="15">
                  <c:v>0.5069501986636904</c:v>
                </c:pt>
                <c:pt idx="16">
                  <c:v>0.4802842966496245</c:v>
                </c:pt>
                <c:pt idx="17">
                  <c:v>0.4543580439423505</c:v>
                </c:pt>
                <c:pt idx="18">
                  <c:v>0.42916524008563195</c:v>
                </c:pt>
                <c:pt idx="19">
                  <c:v>0.40469971274138006</c:v>
                </c:pt>
                <c:pt idx="20">
                  <c:v>0.3809553176040869</c:v>
                </c:pt>
                <c:pt idx="21">
                  <c:v>0.35792593831545444</c:v>
                </c:pt>
                <c:pt idx="22">
                  <c:v>0.3356054863792173</c:v>
                </c:pt>
                <c:pt idx="23">
                  <c:v>0.313987901076159</c:v>
                </c:pt>
                <c:pt idx="24">
                  <c:v>0.2930671493793211</c:v>
                </c:pt>
                <c:pt idx="25">
                  <c:v>0.27283722586940734</c:v>
                </c:pt>
                <c:pt idx="26">
                  <c:v>0.2532921526503778</c:v>
                </c:pt>
                <c:pt idx="27">
                  <c:v>0.23442597926523795</c:v>
                </c:pt>
                <c:pt idx="28">
                  <c:v>0.21623278261201773</c:v>
                </c:pt>
                <c:pt idx="29">
                  <c:v>0.1987066668599435</c:v>
                </c:pt>
                <c:pt idx="30">
                  <c:v>0.1818417633658011</c:v>
                </c:pt>
                <c:pt idx="31">
                  <c:v>0.16563223059048926</c:v>
                </c:pt>
                <c:pt idx="32">
                  <c:v>0.1500722540157646</c:v>
                </c:pt>
                <c:pt idx="33">
                  <c:v>0.13515604606117582</c:v>
                </c:pt>
                <c:pt idx="34">
                  <c:v>0.12087784600118896</c:v>
                </c:pt>
                <c:pt idx="35">
                  <c:v>0.10723191988250115</c:v>
                </c:pt>
                <c:pt idx="36">
                  <c:v>0.09421256044154445</c:v>
                </c:pt>
                <c:pt idx="37">
                  <c:v>0.08181408702217832</c:v>
                </c:pt>
                <c:pt idx="38">
                  <c:v>0.07003084549357029</c:v>
                </c:pt>
                <c:pt idx="39">
                  <c:v>0.05885720816826539</c:v>
                </c:pt>
                <c:pt idx="40">
                  <c:v>0.04828757372044309</c:v>
                </c:pt>
                <c:pt idx="41">
                  <c:v>0.03831636710436183</c:v>
                </c:pt>
                <c:pt idx="42">
                  <c:v>0.028938039472991024</c:v>
                </c:pt>
                <c:pt idx="43">
                  <c:v>0.02014706809682938</c:v>
                </c:pt>
                <c:pt idx="44">
                  <c:v>0.011937956282910264</c:v>
                </c:pt>
                <c:pt idx="45">
                  <c:v>0.004305233293992781</c:v>
                </c:pt>
                <c:pt idx="46">
                  <c:v>-0.00275654573206096</c:v>
                </c:pt>
              </c:numCache>
            </c:numRef>
          </c:xVal>
          <c:yVal>
            <c:numRef>
              <c:f>'L=60rx'!$E$12:$E$58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4"/>
          <c:order val="4"/>
          <c:tx>
            <c:v>L=70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'L=70rx'!$Q$12:$Q$58</c:f>
              <c:numCache>
                <c:ptCount val="47"/>
                <c:pt idx="0">
                  <c:v>1</c:v>
                </c:pt>
                <c:pt idx="1">
                  <c:v>0.9555066817255456</c:v>
                </c:pt>
                <c:pt idx="2">
                  <c:v>0.9121953225114589</c:v>
                </c:pt>
                <c:pt idx="3">
                  <c:v>0.8700534455288351</c:v>
                </c:pt>
                <c:pt idx="4">
                  <c:v>0.8290686487100213</c:v>
                </c:pt>
                <c:pt idx="5">
                  <c:v>0.7892286044435394</c:v>
                </c:pt>
                <c:pt idx="6">
                  <c:v>0.7505210592699408</c:v>
                </c:pt>
                <c:pt idx="7">
                  <c:v>0.7129338335785965</c:v>
                </c:pt>
                <c:pt idx="8">
                  <c:v>0.6764548213054167</c:v>
                </c:pt>
                <c:pt idx="9">
                  <c:v>0.6410719896314998</c:v>
                </c:pt>
                <c:pt idx="10">
                  <c:v>0.6067733786827073</c:v>
                </c:pt>
                <c:pt idx="11">
                  <c:v>0.5735471012301627</c:v>
                </c:pt>
                <c:pt idx="12">
                  <c:v>0.5413813423916726</c:v>
                </c:pt>
                <c:pt idx="13">
                  <c:v>0.5102643593340676</c:v>
                </c:pt>
                <c:pt idx="14">
                  <c:v>0.48018448097645977</c:v>
                </c:pt>
                <c:pt idx="15">
                  <c:v>0.4511301076944151</c:v>
                </c:pt>
                <c:pt idx="16">
                  <c:v>0.4230897110250393</c:v>
                </c:pt>
                <c:pt idx="17">
                  <c:v>0.3960518333729742</c:v>
                </c:pt>
                <c:pt idx="18">
                  <c:v>0.37000508771730223</c:v>
                </c:pt>
                <c:pt idx="19">
                  <c:v>0.34493815731935634</c:v>
                </c:pt>
                <c:pt idx="20">
                  <c:v>0.32083979543143504</c:v>
                </c:pt>
                <c:pt idx="21">
                  <c:v>0.2976988250064177</c:v>
                </c:pt>
                <c:pt idx="22">
                  <c:v>0.27550413840828064</c:v>
                </c:pt>
                <c:pt idx="23">
                  <c:v>0.2542446971235096</c:v>
                </c:pt>
                <c:pt idx="24">
                  <c:v>0.23390953147340665</c:v>
                </c:pt>
                <c:pt idx="25">
                  <c:v>0.21448774032729148</c:v>
                </c:pt>
                <c:pt idx="26">
                  <c:v>0.19596849081659137</c:v>
                </c:pt>
                <c:pt idx="27">
                  <c:v>0.17834101804982153</c:v>
                </c:pt>
                <c:pt idx="28">
                  <c:v>0.16159462482844936</c:v>
                </c:pt>
                <c:pt idx="29">
                  <c:v>0.14571868136364485</c:v>
                </c:pt>
                <c:pt idx="30">
                  <c:v>0.1307026249939115</c:v>
                </c:pt>
                <c:pt idx="31">
                  <c:v>0.11653595990359715</c:v>
                </c:pt>
                <c:pt idx="32">
                  <c:v>0.10320825684228269</c:v>
                </c:pt>
                <c:pt idx="33">
                  <c:v>0.09070915284504516</c:v>
                </c:pt>
                <c:pt idx="34">
                  <c:v>0.07902835095359505</c:v>
                </c:pt>
                <c:pt idx="35">
                  <c:v>0.0681556199382838</c:v>
                </c:pt>
                <c:pt idx="36">
                  <c:v>0.058080794020980084</c:v>
                </c:pt>
                <c:pt idx="37">
                  <c:v>0.048793772598813685</c:v>
                </c:pt>
                <c:pt idx="38">
                  <c:v>0.040284519968782455</c:v>
                </c:pt>
                <c:pt idx="39">
                  <c:v>0.032543065053222804</c:v>
                </c:pt>
                <c:pt idx="40">
                  <c:v>0.025559501126139816</c:v>
                </c:pt>
                <c:pt idx="41">
                  <c:v>0.019323985540395612</c:v>
                </c:pt>
                <c:pt idx="42">
                  <c:v>0.013826739455753839</c:v>
                </c:pt>
                <c:pt idx="43">
                  <c:v>0.009058047567777486</c:v>
                </c:pt>
                <c:pt idx="44">
                  <c:v>0.005008257837579079</c:v>
                </c:pt>
                <c:pt idx="45">
                  <c:v>0.0016677812224198708</c:v>
                </c:pt>
                <c:pt idx="46">
                  <c:v>-0.0009729085928430822</c:v>
                </c:pt>
              </c:numCache>
            </c:numRef>
          </c:xVal>
          <c:yVal>
            <c:numRef>
              <c:f>'L=70rx'!$E$12:$E$58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5"/>
          <c:order val="5"/>
          <c:tx>
            <c:v>L=80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'L=80rx'!$Q$12:$Q$58</c:f>
              <c:numCache>
                <c:ptCount val="47"/>
                <c:pt idx="0">
                  <c:v>1</c:v>
                </c:pt>
                <c:pt idx="1">
                  <c:v>0.9486343217028379</c:v>
                </c:pt>
                <c:pt idx="2">
                  <c:v>0.8988784820093163</c:v>
                </c:pt>
                <c:pt idx="3">
                  <c:v>0.8507108249522276</c:v>
                </c:pt>
                <c:pt idx="4">
                  <c:v>0.8041098625862966</c:v>
                </c:pt>
                <c:pt idx="5">
                  <c:v>0.759054274096159</c:v>
                </c:pt>
                <c:pt idx="6">
                  <c:v>0.7155229049079034</c:v>
                </c:pt>
                <c:pt idx="7">
                  <c:v>0.6734947658041679</c:v>
                </c:pt>
                <c:pt idx="8">
                  <c:v>0.6329490320427806</c:v>
                </c:pt>
                <c:pt idx="9">
                  <c:v>0.5938650424789276</c:v>
                </c:pt>
                <c:pt idx="10">
                  <c:v>0.5562222986908438</c:v>
                </c:pt>
                <c:pt idx="11">
                  <c:v>0.5200004641090106</c:v>
                </c:pt>
                <c:pt idx="12">
                  <c:v>0.48517936314885096</c:v>
                </c:pt>
                <c:pt idx="13">
                  <c:v>0.4517389803469117</c:v>
                </c:pt>
                <c:pt idx="14">
                  <c:v>0.41965945950051897</c:v>
                </c:pt>
                <c:pt idx="15">
                  <c:v>0.3889211028108985</c:v>
                </c:pt>
                <c:pt idx="16">
                  <c:v>0.3595043700297476</c:v>
                </c:pt>
                <c:pt idx="17">
                  <c:v>0.3313898776092506</c:v>
                </c:pt>
                <c:pt idx="18">
                  <c:v>0.30455839785552224</c:v>
                </c:pt>
                <c:pt idx="19">
                  <c:v>0.27899085808547275</c:v>
                </c:pt>
                <c:pt idx="20">
                  <c:v>0.2546683397870797</c:v>
                </c:pt>
                <c:pt idx="21">
                  <c:v>0.23157207778305816</c:v>
                </c:pt>
                <c:pt idx="22">
                  <c:v>0.20968345939791863</c:v>
                </c:pt>
                <c:pt idx="23">
                  <c:v>0.18898402362839778</c:v>
                </c:pt>
                <c:pt idx="24">
                  <c:v>0.16945546031725717</c:v>
                </c:pt>
                <c:pt idx="25">
                  <c:v>0.15107960933043366</c:v>
                </c:pt>
                <c:pt idx="26">
                  <c:v>0.13383845973753414</c:v>
                </c:pt>
                <c:pt idx="27">
                  <c:v>0.11771414899566222</c:v>
                </c:pt>
                <c:pt idx="28">
                  <c:v>0.10268896213656688</c:v>
                </c:pt>
                <c:pt idx="29">
                  <c:v>0.08874533095710127</c:v>
                </c:pt>
                <c:pt idx="30">
                  <c:v>0.07586583321298308</c:v>
                </c:pt>
                <c:pt idx="31">
                  <c:v>0.06403319181584267</c:v>
                </c:pt>
                <c:pt idx="32">
                  <c:v>0.053230274033551656</c:v>
                </c:pt>
                <c:pt idx="33">
                  <c:v>0.043440090693818795</c:v>
                </c:pt>
                <c:pt idx="34">
                  <c:v>0.0346457953910439</c:v>
                </c:pt>
                <c:pt idx="35">
                  <c:v>0.026830683696418788</c:v>
                </c:pt>
                <c:pt idx="36">
                  <c:v>0.019978192371264965</c:v>
                </c:pt>
                <c:pt idx="37">
                  <c:v>0.01407189858359728</c:v>
                </c:pt>
                <c:pt idx="38">
                  <c:v>0.009095519127903283</c:v>
                </c:pt>
                <c:pt idx="39">
                  <c:v>0.005032909648127564</c:v>
                </c:pt>
                <c:pt idx="40">
                  <c:v>0.0018680638638511099</c:v>
                </c:pt>
                <c:pt idx="41">
                  <c:v>-0.00041488720034516446</c:v>
                </c:pt>
                <c:pt idx="42">
                  <c:v>-0.0018316759823426424</c:v>
                </c:pt>
                <c:pt idx="43">
                  <c:v>-0.002397899146783835</c:v>
                </c:pt>
                <c:pt idx="44">
                  <c:v>-0.002129018346217707</c:v>
                </c:pt>
                <c:pt idx="45">
                  <c:v>-0.0010403609791018419</c:v>
                </c:pt>
                <c:pt idx="46">
                  <c:v>0.0008528790553281629</c:v>
                </c:pt>
              </c:numCache>
            </c:numRef>
          </c:xVal>
          <c:yVal>
            <c:numRef>
              <c:f>'L=80rx'!$E$12:$E$58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6"/>
          <c:order val="6"/>
          <c:tx>
            <c:v>L=90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'L=90rx'!$Q$12:$Q$58</c:f>
              <c:numCache>
                <c:ptCount val="47"/>
                <c:pt idx="0">
                  <c:v>1</c:v>
                </c:pt>
                <c:pt idx="1">
                  <c:v>0.9408653347147102</c:v>
                </c:pt>
                <c:pt idx="2">
                  <c:v>0.883862577532657</c:v>
                </c:pt>
                <c:pt idx="3">
                  <c:v>0.828956368480296</c:v>
                </c:pt>
                <c:pt idx="4">
                  <c:v>0.7761116915086373</c:v>
                </c:pt>
                <c:pt idx="5">
                  <c:v>0.7252938721924843</c:v>
                </c:pt>
                <c:pt idx="6">
                  <c:v>0.6764685754412737</c:v>
                </c:pt>
                <c:pt idx="7">
                  <c:v>0.6296018032214864</c:v>
                </c:pt>
                <c:pt idx="8">
                  <c:v>0.5846598922905712</c:v>
                </c:pt>
                <c:pt idx="9">
                  <c:v>0.5416095119423395</c:v>
                </c:pt>
                <c:pt idx="10">
                  <c:v>0.5004176617637852</c:v>
                </c:pt>
                <c:pt idx="11">
                  <c:v>0.4610516694032808</c:v>
                </c:pt>
                <c:pt idx="12">
                  <c:v>0.4234791883501074</c:v>
                </c:pt>
                <c:pt idx="13">
                  <c:v>0.3876681957252681</c:v>
                </c:pt>
                <c:pt idx="14">
                  <c:v>0.35358699008354394</c:v>
                </c:pt>
                <c:pt idx="15">
                  <c:v>0.32120418922674215</c:v>
                </c:pt>
                <c:pt idx="16">
                  <c:v>0.29048872802809567</c:v>
                </c:pt>
                <c:pt idx="17">
                  <c:v>0.2614098562677651</c:v>
                </c:pt>
                <c:pt idx="18">
                  <c:v>0.23393713647939968</c:v>
                </c:pt>
                <c:pt idx="19">
                  <c:v>0.20804044180771317</c:v>
                </c:pt>
                <c:pt idx="20">
                  <c:v>0.18368995387702639</c:v>
                </c:pt>
                <c:pt idx="21">
                  <c:v>0.16085616067073594</c:v>
                </c:pt>
                <c:pt idx="22">
                  <c:v>0.13950985442166278</c:v>
                </c:pt>
                <c:pt idx="23">
                  <c:v>0.11962212951323473</c:v>
                </c:pt>
                <c:pt idx="24">
                  <c:v>0.10116438039146117</c:v>
                </c:pt>
                <c:pt idx="25">
                  <c:v>0.08410829948765519</c:v>
                </c:pt>
                <c:pt idx="26">
                  <c:v>0.06842587515185757</c:v>
                </c:pt>
                <c:pt idx="27">
                  <c:v>0.05408938959692182</c:v>
                </c:pt>
                <c:pt idx="28">
                  <c:v>0.041071416853213895</c:v>
                </c:pt>
                <c:pt idx="29">
                  <c:v>0.0293448207338843</c:v>
                </c:pt>
                <c:pt idx="30">
                  <c:v>0.018882752810669985</c:v>
                </c:pt>
                <c:pt idx="31">
                  <c:v>0.009658650400181306</c:v>
                </c:pt>
                <c:pt idx="32">
                  <c:v>0.0016462345606320411</c:v>
                </c:pt>
                <c:pt idx="33">
                  <c:v>-0.005180491901030783</c:v>
                </c:pt>
                <c:pt idx="34">
                  <c:v>-0.010847246411639842</c:v>
                </c:pt>
                <c:pt idx="35">
                  <c:v>-0.015379468604005974</c:v>
                </c:pt>
                <c:pt idx="36">
                  <c:v>-0.01880232227884435</c:v>
                </c:pt>
                <c:pt idx="37">
                  <c:v>-0.021140697356471158</c:v>
                </c:pt>
                <c:pt idx="38">
                  <c:v>-0.02241921181831233</c:v>
                </c:pt>
                <c:pt idx="39">
                  <c:v>-0.0226622136382671</c:v>
                </c:pt>
                <c:pt idx="40">
                  <c:v>-0.02189378270396719</c:v>
                </c:pt>
                <c:pt idx="41">
                  <c:v>-0.020137732727974703</c:v>
                </c:pt>
                <c:pt idx="42">
                  <c:v>-0.0174176131489591</c:v>
                </c:pt>
                <c:pt idx="43">
                  <c:v>-0.013756711022895456</c:v>
                </c:pt>
                <c:pt idx="44">
                  <c:v>-0.009178052904325098</c:v>
                </c:pt>
                <c:pt idx="45">
                  <c:v>-0.003704406717719586</c:v>
                </c:pt>
                <c:pt idx="46">
                  <c:v>0.0026417163810105314</c:v>
                </c:pt>
              </c:numCache>
            </c:numRef>
          </c:xVal>
          <c:yVal>
            <c:numRef>
              <c:f>'L=90rx'!$E$12:$E$58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7"/>
          <c:order val="7"/>
          <c:tx>
            <c:v>L=100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'L=100rx'!$Q$12:$Q$58</c:f>
              <c:numCache>
                <c:ptCount val="47"/>
                <c:pt idx="0">
                  <c:v>1</c:v>
                </c:pt>
                <c:pt idx="1">
                  <c:v>0.9322070638258896</c:v>
                </c:pt>
                <c:pt idx="2">
                  <c:v>0.8671759922087362</c:v>
                </c:pt>
                <c:pt idx="3">
                  <c:v>0.8048517518052538</c:v>
                </c:pt>
                <c:pt idx="4">
                  <c:v>0.7451799633295184</c:v>
                </c:pt>
                <c:pt idx="5">
                  <c:v>0.6881068961770685</c:v>
                </c:pt>
                <c:pt idx="6">
                  <c:v>0.6335794630824082</c:v>
                </c:pt>
                <c:pt idx="7">
                  <c:v>0.5815452148097511</c:v>
                </c:pt>
                <c:pt idx="8">
                  <c:v>0.5319523348768385</c:v>
                </c:pt>
                <c:pt idx="9">
                  <c:v>0.4847496343116655</c:v>
                </c:pt>
                <c:pt idx="10">
                  <c:v>0.43988654644195335</c:v>
                </c:pt>
                <c:pt idx="11">
                  <c:v>0.39731312171720196</c:v>
                </c:pt>
                <c:pt idx="12">
                  <c:v>0.3569800225631636</c:v>
                </c:pt>
                <c:pt idx="13">
                  <c:v>0.31883851826857246</c:v>
                </c:pt>
                <c:pt idx="14">
                  <c:v>0.28284047990397015</c:v>
                </c:pt>
                <c:pt idx="15">
                  <c:v>0.24893837527246607</c:v>
                </c:pt>
                <c:pt idx="16">
                  <c:v>0.21708526389227378</c:v>
                </c:pt>
                <c:pt idx="17">
                  <c:v>0.1872347920108632</c:v>
                </c:pt>
                <c:pt idx="18">
                  <c:v>0.15934118765056912</c:v>
                </c:pt>
                <c:pt idx="19">
                  <c:v>0.13335925568549936</c:v>
                </c:pt>
                <c:pt idx="20">
                  <c:v>0.1092443729495853</c:v>
                </c:pt>
                <c:pt idx="21">
                  <c:v>0.08695248337561705</c:v>
                </c:pt>
                <c:pt idx="22">
                  <c:v>0.06644009316510785</c:v>
                </c:pt>
                <c:pt idx="23">
                  <c:v>0.04766426598883302</c:v>
                </c:pt>
                <c:pt idx="24">
                  <c:v>0.030582618217886506</c:v>
                </c:pt>
                <c:pt idx="25">
                  <c:v>0.015153314185104199</c:v>
                </c:pt>
                <c:pt idx="26">
                  <c:v>0.0013350614766972702</c:v>
                </c:pt>
                <c:pt idx="27">
                  <c:v>-0.010912893746054657</c:v>
                </c:pt>
                <c:pt idx="28">
                  <c:v>-0.02163077139520414</c:v>
                </c:pt>
                <c:pt idx="29">
                  <c:v>-0.030858262074781803</c:v>
                </c:pt>
                <c:pt idx="30">
                  <c:v>-0.03863453166983719</c:v>
                </c:pt>
                <c:pt idx="31">
                  <c:v>-0.04499822590602613</c:v>
                </c:pt>
                <c:pt idx="32">
                  <c:v>-0.049987474879893926</c:v>
                </c:pt>
                <c:pt idx="33">
                  <c:v>-0.05363989756000291</c:v>
                </c:pt>
                <c:pt idx="34">
                  <c:v>-0.0559926062590533</c:v>
                </c:pt>
                <c:pt idx="35">
                  <c:v>-0.05708221107714409</c:v>
                </c:pt>
                <c:pt idx="36">
                  <c:v>-0.05694482431632293</c:v>
                </c:pt>
                <c:pt idx="37">
                  <c:v>-0.05561606486656957</c:v>
                </c:pt>
                <c:pt idx="38">
                  <c:v>-0.05313106256335976</c:v>
                </c:pt>
                <c:pt idx="39">
                  <c:v>-0.04952446251695501</c:v>
                </c:pt>
                <c:pt idx="40">
                  <c:v>-0.044830429413562044</c:v>
                </c:pt>
                <c:pt idx="41">
                  <c:v>-0.039082651788507033</c:v>
                </c:pt>
                <c:pt idx="42">
                  <c:v>-0.032314346271567145</c:v>
                </c:pt>
                <c:pt idx="43">
                  <c:v>-0.024558261804602733</c:v>
                </c:pt>
                <c:pt idx="44">
                  <c:v>-0.01584668383163253</c:v>
                </c:pt>
                <c:pt idx="45">
                  <c:v>-0.006211438461492813</c:v>
                </c:pt>
                <c:pt idx="46">
                  <c:v>0.0043161033967777105</c:v>
                </c:pt>
              </c:numCache>
            </c:numRef>
          </c:xVal>
          <c:yVal>
            <c:numRef>
              <c:f>'L=100rx'!$E$12:$E$58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8"/>
          <c:order val="8"/>
          <c:tx>
            <c:v>L=110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'L=110rx'!$Q$12:$Q$58</c:f>
              <c:numCache>
                <c:ptCount val="47"/>
                <c:pt idx="0">
                  <c:v>1</c:v>
                </c:pt>
                <c:pt idx="1">
                  <c:v>0.9226676926314413</c:v>
                </c:pt>
                <c:pt idx="2">
                  <c:v>0.8488502670929341</c:v>
                </c:pt>
                <c:pt idx="3">
                  <c:v>0.7784653135188229</c:v>
                </c:pt>
                <c:pt idx="4">
                  <c:v>0.7114315941988353</c:v>
                </c:pt>
                <c:pt idx="5">
                  <c:v>0.6476690319810826</c:v>
                </c:pt>
                <c:pt idx="6">
                  <c:v>0.5870986987620077</c:v>
                </c:pt>
                <c:pt idx="7">
                  <c:v>0.5296428040627629</c:v>
                </c:pt>
                <c:pt idx="8">
                  <c:v>0.47522468369149407</c:v>
                </c:pt>
                <c:pt idx="9">
                  <c:v>0.42376878849101685</c:v>
                </c:pt>
                <c:pt idx="10">
                  <c:v>0.37520067317136896</c:v>
                </c:pt>
                <c:pt idx="11">
                  <c:v>0.32944698522672755</c:v>
                </c:pt>
                <c:pt idx="12">
                  <c:v>0.28643545393618297</c:v>
                </c:pt>
                <c:pt idx="13">
                  <c:v>0.24609487944785982</c:v>
                </c:pt>
                <c:pt idx="14">
                  <c:v>0.20835512194588587</c:v>
                </c:pt>
                <c:pt idx="15">
                  <c:v>0.17314709089969985</c:v>
                </c:pt>
                <c:pt idx="16">
                  <c:v>0.14040273439520834</c:v>
                </c:pt>
                <c:pt idx="17">
                  <c:v>0.11005502854728723</c:v>
                </c:pt>
                <c:pt idx="18">
                  <c:v>0.0820379669931373</c:v>
                </c:pt>
                <c:pt idx="19">
                  <c:v>0.05628655046600253</c:v>
                </c:pt>
                <c:pt idx="20">
                  <c:v>0.0327367764487613</c:v>
                </c:pt>
                <c:pt idx="21">
                  <c:v>0.011325628906902299</c:v>
                </c:pt>
                <c:pt idx="22">
                  <c:v>-0.008008931899594875</c:v>
                </c:pt>
                <c:pt idx="23">
                  <c:v>-0.02532797952596062</c:v>
                </c:pt>
                <c:pt idx="24">
                  <c:v>-0.04069163137439445</c:v>
                </c:pt>
                <c:pt idx="25">
                  <c:v>-0.05415905864836013</c:v>
                </c:pt>
                <c:pt idx="26">
                  <c:v>-0.06578849622989076</c:v>
                </c:pt>
                <c:pt idx="27">
                  <c:v>-0.07563725248037648</c:v>
                </c:pt>
                <c:pt idx="28">
                  <c:v>-0.08376171896530352</c:v>
                </c:pt>
                <c:pt idx="29">
                  <c:v>-0.09021738010341349</c:v>
                </c:pt>
                <c:pt idx="30">
                  <c:v>-0.09505882274074563</c:v>
                </c:pt>
                <c:pt idx="31">
                  <c:v>-0.09833974565002646</c:v>
                </c:pt>
                <c:pt idx="32">
                  <c:v>-0.10011296895586591</c:v>
                </c:pt>
                <c:pt idx="33">
                  <c:v>-0.1004304434862186</c:v>
                </c:pt>
                <c:pt idx="34">
                  <c:v>-0.09934326005056483</c:v>
                </c:pt>
                <c:pt idx="35">
                  <c:v>-0.09690165864526513</c:v>
                </c:pt>
                <c:pt idx="36">
                  <c:v>-0.09315503758653929</c:v>
                </c:pt>
                <c:pt idx="37">
                  <c:v>-0.08815196257151794</c:v>
                </c:pt>
                <c:pt idx="38">
                  <c:v>-0.08194017566781325</c:v>
                </c:pt>
                <c:pt idx="39">
                  <c:v>-0.07456660423205348</c:v>
                </c:pt>
                <c:pt idx="40">
                  <c:v>-0.06607736975782134</c:v>
                </c:pt>
                <c:pt idx="41">
                  <c:v>-0.0565177966534375</c:v>
                </c:pt>
                <c:pt idx="42">
                  <c:v>-0.045932420950025275</c:v>
                </c:pt>
                <c:pt idx="43">
                  <c:v>-0.03436499894029208</c:v>
                </c:pt>
                <c:pt idx="44">
                  <c:v>-0.021858515748460188</c:v>
                </c:pt>
                <c:pt idx="45">
                  <c:v>-0.00845519383177694</c:v>
                </c:pt>
                <c:pt idx="46">
                  <c:v>0.005803498585966501</c:v>
                </c:pt>
              </c:numCache>
            </c:numRef>
          </c:xVal>
          <c:yVal>
            <c:numRef>
              <c:f>'L=110rx'!$E$12:$E$58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9"/>
          <c:order val="9"/>
          <c:tx>
            <c:v>L=120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'Lrx=120'!$Q$12:$Q$58</c:f>
              <c:numCache>
                <c:ptCount val="47"/>
                <c:pt idx="0">
                  <c:v>1</c:v>
                </c:pt>
                <c:pt idx="1">
                  <c:v>0.9122562375218229</c:v>
                </c:pt>
                <c:pt idx="2">
                  <c:v>0.8289200415497193</c:v>
                </c:pt>
                <c:pt idx="3">
                  <c:v>0.7498718613666465</c:v>
                </c:pt>
                <c:pt idx="4">
                  <c:v>0.6749941466427155</c:v>
                </c:pt>
                <c:pt idx="5">
                  <c:v>0.6041713240127315</c:v>
                </c:pt>
                <c:pt idx="6">
                  <c:v>0.5372897738620888</c:v>
                </c:pt>
                <c:pt idx="7">
                  <c:v>0.4742378073195389</c:v>
                </c:pt>
                <c:pt idx="8">
                  <c:v>0.41490564345534925</c:v>
                </c:pt>
                <c:pt idx="9">
                  <c:v>0.3591853866833884</c:v>
                </c:pt>
                <c:pt idx="10">
                  <c:v>0.30697100436567404</c:v>
                </c:pt>
                <c:pt idx="11">
                  <c:v>0.2581583046179353</c:v>
                </c:pt>
                <c:pt idx="12">
                  <c:v>0.2126449143147447</c:v>
                </c:pt>
                <c:pt idx="13">
                  <c:v>0.1703302572927873</c:v>
                </c:pt>
                <c:pt idx="14">
                  <c:v>0.1311155327508399</c:v>
                </c:pt>
                <c:pt idx="15">
                  <c:v>0.09490369384504448</c:v>
                </c:pt>
                <c:pt idx="16">
                  <c:v>0.06159942647806701</c:v>
                </c:pt>
                <c:pt idx="17">
                  <c:v>0.031109128280742436</c:v>
                </c:pt>
                <c:pt idx="18">
                  <c:v>0.003340887784811949</c:v>
                </c:pt>
                <c:pt idx="19">
                  <c:v>-0.02179553621462868</c:v>
                </c:pt>
                <c:pt idx="20">
                  <c:v>-0.044388735108345484</c:v>
                </c:pt>
                <c:pt idx="21">
                  <c:v>-0.06452567073521488</c:v>
                </c:pt>
                <c:pt idx="22">
                  <c:v>-0.08229169545886053</c:v>
                </c:pt>
                <c:pt idx="23">
                  <c:v>-0.09777057206003277</c:v>
                </c:pt>
                <c:pt idx="24">
                  <c:v>-0.11104449344607005</c:v>
                </c:pt>
                <c:pt idx="25">
                  <c:v>-0.12219410217877646</c:v>
                </c:pt>
                <c:pt idx="26">
                  <c:v>-0.13129850982204325</c:v>
                </c:pt>
                <c:pt idx="27">
                  <c:v>-0.13843531611053103</c:v>
                </c:pt>
                <c:pt idx="28">
                  <c:v>-0.14368062794072367</c:v>
                </c:pt>
                <c:pt idx="29">
                  <c:v>-0.14710907818565486</c:v>
                </c:pt>
                <c:pt idx="30">
                  <c:v>-0.1487938443346036</c:v>
                </c:pt>
                <c:pt idx="31">
                  <c:v>-0.14880666695904257</c:v>
                </c:pt>
                <c:pt idx="32">
                  <c:v>-0.1472178680061213</c:v>
                </c:pt>
                <c:pt idx="33">
                  <c:v>-0.14409636892095146</c:v>
                </c:pt>
                <c:pt idx="34">
                  <c:v>-0.1395097085989609</c:v>
                </c:pt>
                <c:pt idx="35">
                  <c:v>-0.13352406116956883</c:v>
                </c:pt>
                <c:pt idx="36">
                  <c:v>-0.1262042536124327</c:v>
                </c:pt>
                <c:pt idx="37">
                  <c:v>-0.11761378320750515</c:v>
                </c:pt>
                <c:pt idx="38">
                  <c:v>-0.10781483482013468</c:v>
                </c:pt>
                <c:pt idx="39">
                  <c:v>-0.09686829802243539</c:v>
                </c:pt>
                <c:pt idx="40">
                  <c:v>-0.0848337840521419</c:v>
                </c:pt>
                <c:pt idx="41">
                  <c:v>-0.0717696426101622</c:v>
                </c:pt>
                <c:pt idx="42">
                  <c:v>-0.05773297849802939</c:v>
                </c:pt>
                <c:pt idx="43">
                  <c:v>-0.04277966809644771</c:v>
                </c:pt>
                <c:pt idx="44">
                  <c:v>-0.026964375686122897</c:v>
                </c:pt>
                <c:pt idx="45">
                  <c:v>-0.010340569612055024</c:v>
                </c:pt>
                <c:pt idx="46">
                  <c:v>0.0070394617075303185</c:v>
                </c:pt>
              </c:numCache>
            </c:numRef>
          </c:xVal>
          <c:yVal>
            <c:numRef>
              <c:f>'Lrx=120'!$E$12:$E$58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axId val="26182558"/>
        <c:axId val="34316431"/>
      </c:scatterChart>
      <c:valAx>
        <c:axId val="2618255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crossBetween val="midCat"/>
        <c:dispUnits/>
      </c:valAx>
      <c:valAx>
        <c:axId val="343164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3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Out-of-plane behavior</a:t>
            </a:r>
          </a:p>
        </c:rich>
      </c:tx>
      <c:layout>
        <c:manualLayout>
          <c:xMode val="factor"/>
          <c:yMode val="factor"/>
          <c:x val="0.04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0"/>
          <c:order val="0"/>
          <c:tx>
            <c:v>L=30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D4"/>
                </a:solidFill>
              </a:ln>
            </c:spPr>
          </c:marker>
          <c:xVal>
            <c:numRef>
              <c:f>'L=30rx'!$S$12:$S$58</c:f>
              <c:numCache>
                <c:ptCount val="47"/>
                <c:pt idx="0">
                  <c:v>3.219777221431498</c:v>
                </c:pt>
                <c:pt idx="1">
                  <c:v>3.1903642516818502</c:v>
                </c:pt>
                <c:pt idx="2">
                  <c:v>3.1609474861603846</c:v>
                </c:pt>
                <c:pt idx="3">
                  <c:v>3.1315268178975617</c:v>
                </c:pt>
                <c:pt idx="4">
                  <c:v>3.1021021358513345</c:v>
                </c:pt>
                <c:pt idx="5">
                  <c:v>3.0726733247107476</c:v>
                </c:pt>
                <c:pt idx="6">
                  <c:v>3.0432402646880186</c:v>
                </c:pt>
                <c:pt idx="7">
                  <c:v>3.0138028312982934</c:v>
                </c:pt>
                <c:pt idx="8">
                  <c:v>2.9843608951262284</c:v>
                </c:pt>
                <c:pt idx="9">
                  <c:v>2.9549143215784532</c:v>
                </c:pt>
                <c:pt idx="10">
                  <c:v>2.925462970620904</c:v>
                </c:pt>
                <c:pt idx="11">
                  <c:v>2.8960066964999456</c:v>
                </c:pt>
                <c:pt idx="12">
                  <c:v>2.8665453474460825</c:v>
                </c:pt>
                <c:pt idx="13">
                  <c:v>2.8370787653589815</c:v>
                </c:pt>
                <c:pt idx="14">
                  <c:v>2.8076067854724087</c:v>
                </c:pt>
                <c:pt idx="15">
                  <c:v>2.778129235997561</c:v>
                </c:pt>
                <c:pt idx="16">
                  <c:v>2.7486459377431425</c:v>
                </c:pt>
                <c:pt idx="17">
                  <c:v>2.7191567037103943</c:v>
                </c:pt>
                <c:pt idx="18">
                  <c:v>2.6896613386611112</c:v>
                </c:pt>
                <c:pt idx="19">
                  <c:v>2.660159638656522</c:v>
                </c:pt>
                <c:pt idx="20">
                  <c:v>2.6306513905646867</c:v>
                </c:pt>
                <c:pt idx="21">
                  <c:v>2.6011363715338827</c:v>
                </c:pt>
                <c:pt idx="22">
                  <c:v>2.571614348429172</c:v>
                </c:pt>
                <c:pt idx="23">
                  <c:v>2.542085077229113</c:v>
                </c:pt>
                <c:pt idx="24">
                  <c:v>2.512548302379261</c:v>
                </c:pt>
                <c:pt idx="25">
                  <c:v>2.4830037560987845</c:v>
                </c:pt>
                <c:pt idx="26">
                  <c:v>2.4534511576361675</c:v>
                </c:pt>
                <c:pt idx="27">
                  <c:v>2.423890212469541</c:v>
                </c:pt>
                <c:pt idx="28">
                  <c:v>2.394320611446769</c:v>
                </c:pt>
                <c:pt idx="29">
                  <c:v>2.364742029859882</c:v>
                </c:pt>
                <c:pt idx="30">
                  <c:v>2.335154126447898</c:v>
                </c:pt>
                <c:pt idx="31">
                  <c:v>2.3055565423214563</c:v>
                </c:pt>
                <c:pt idx="32">
                  <c:v>2.2759488998019486</c:v>
                </c:pt>
                <c:pt idx="33">
                  <c:v>2.246330801167081</c:v>
                </c:pt>
                <c:pt idx="34">
                  <c:v>2.216701827293871</c:v>
                </c:pt>
                <c:pt idx="35">
                  <c:v>2.187061536189104</c:v>
                </c:pt>
                <c:pt idx="36">
                  <c:v>2.1574094613961234</c:v>
                </c:pt>
                <c:pt idx="37">
                  <c:v>2.1277451102655562</c:v>
                </c:pt>
                <c:pt idx="38">
                  <c:v>2.0980679620761262</c:v>
                </c:pt>
                <c:pt idx="39">
                  <c:v>2.068377465990036</c:v>
                </c:pt>
                <c:pt idx="40">
                  <c:v>2.038673038825565</c:v>
                </c:pt>
                <c:pt idx="41">
                  <c:v>2.00895406262736</c:v>
                </c:pt>
                <c:pt idx="42">
                  <c:v>1.9792198820124796</c:v>
                </c:pt>
                <c:pt idx="43">
                  <c:v>1.9494698012674685</c:v>
                </c:pt>
                <c:pt idx="44">
                  <c:v>1.9197030811685334</c:v>
                </c:pt>
                <c:pt idx="45">
                  <c:v>1.8899189354932413</c:v>
                </c:pt>
                <c:pt idx="46">
                  <c:v>1.8601165271879236</c:v>
                </c:pt>
              </c:numCache>
            </c:numRef>
          </c:xVal>
          <c:yVal>
            <c:numRef>
              <c:f>'L=30rx'!$E$12:$E$58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1"/>
          <c:order val="1"/>
          <c:tx>
            <c:v>L=40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'L=40rx'!$S$12:$S$58</c:f>
              <c:numCache>
                <c:ptCount val="47"/>
                <c:pt idx="0">
                  <c:v>2.0106320087519975</c:v>
                </c:pt>
                <c:pt idx="1">
                  <c:v>1.9806883727552684</c:v>
                </c:pt>
                <c:pt idx="2">
                  <c:v>1.9507224391008435</c:v>
                </c:pt>
                <c:pt idx="3">
                  <c:v>1.9207331641716876</c:v>
                </c:pt>
                <c:pt idx="4">
                  <c:v>1.8907194372989957</c:v>
                </c:pt>
                <c:pt idx="5">
                  <c:v>1.860680075215857</c:v>
                </c:pt>
                <c:pt idx="6">
                  <c:v>1.8306138159437544</c:v>
                </c:pt>
                <c:pt idx="7">
                  <c:v>1.8005193120421754</c:v>
                </c:pt>
                <c:pt idx="8">
                  <c:v>1.7703951231415296</c:v>
                </c:pt>
                <c:pt idx="9">
                  <c:v>1.7402397076677698</c:v>
                </c:pt>
                <c:pt idx="10">
                  <c:v>1.7100514136533165</c:v>
                </c:pt>
                <c:pt idx="11">
                  <c:v>1.6798284685126683</c:v>
                </c:pt>
                <c:pt idx="12">
                  <c:v>1.649568967641952</c:v>
                </c:pt>
                <c:pt idx="13">
                  <c:v>1.6192708616790656</c:v>
                </c:pt>
                <c:pt idx="14">
                  <c:v>1.588931942234217</c:v>
                </c:pt>
                <c:pt idx="15">
                  <c:v>1.5585498258686976</c:v>
                </c:pt>
                <c:pt idx="16">
                  <c:v>1.5281219360614853</c:v>
                </c:pt>
                <c:pt idx="17">
                  <c:v>1.4976454828573638</c:v>
                </c:pt>
                <c:pt idx="18">
                  <c:v>1.4671174398348752</c:v>
                </c:pt>
                <c:pt idx="19">
                  <c:v>1.4365345179653777</c:v>
                </c:pt>
                <c:pt idx="20">
                  <c:v>1.405893135852868</c:v>
                </c:pt>
                <c:pt idx="21">
                  <c:v>1.3751893857444546</c:v>
                </c:pt>
                <c:pt idx="22">
                  <c:v>1.344418994578706</c:v>
                </c:pt>
                <c:pt idx="23">
                  <c:v>1.3135772791875</c:v>
                </c:pt>
                <c:pt idx="24">
                  <c:v>1.2826590945785483</c:v>
                </c:pt>
                <c:pt idx="25">
                  <c:v>1.2516587739900586</c:v>
                </c:pt>
                <c:pt idx="26">
                  <c:v>1.2205700591122741</c:v>
                </c:pt>
                <c:pt idx="27">
                  <c:v>1.1893860184944975</c:v>
                </c:pt>
                <c:pt idx="28">
                  <c:v>1.1580989516759157</c:v>
                </c:pt>
                <c:pt idx="29">
                  <c:v>1.1267002759604372</c:v>
                </c:pt>
                <c:pt idx="30">
                  <c:v>1.0951803919535836</c:v>
                </c:pt>
                <c:pt idx="31">
                  <c:v>1.063528522929072</c:v>
                </c:pt>
                <c:pt idx="32">
                  <c:v>1.0317325217039497</c:v>
                </c:pt>
                <c:pt idx="33">
                  <c:v>0.9997786368458256</c:v>
                </c:pt>
                <c:pt idx="34">
                  <c:v>0.9676512275292231</c:v>
                </c:pt>
                <c:pt idx="35">
                  <c:v>0.9353324129303635</c:v>
                </c:pt>
                <c:pt idx="36">
                  <c:v>0.9028016372998385</c:v>
                </c:pt>
                <c:pt idx="37">
                  <c:v>0.8700351251749616</c:v>
                </c:pt>
                <c:pt idx="38">
                  <c:v>0.837005191655919</c:v>
                </c:pt>
                <c:pt idx="39">
                  <c:v>0.8036793588076787</c:v>
                </c:pt>
                <c:pt idx="40">
                  <c:v>0.7700192087096853</c:v>
                </c:pt>
                <c:pt idx="41">
                  <c:v>0.7359788725799589</c:v>
                </c:pt>
                <c:pt idx="42">
                  <c:v>0.7015030071781972</c:v>
                </c:pt>
                <c:pt idx="43">
                  <c:v>0.6665240328524163</c:v>
                </c:pt>
                <c:pt idx="44">
                  <c:v>0.6309582813098289</c:v>
                </c:pt>
                <c:pt idx="45">
                  <c:v>0.5947004861532116</c:v>
                </c:pt>
                <c:pt idx="46">
                  <c:v>0.5576156676440217</c:v>
                </c:pt>
              </c:numCache>
            </c:numRef>
          </c:xVal>
          <c:yVal>
            <c:numRef>
              <c:f>'L=40rx'!$E$12:$E$58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2"/>
          <c:order val="2"/>
          <c:tx>
            <c:v>L=50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'L=50rx'!$S$12:$S$48</c:f>
              <c:numCache>
                <c:ptCount val="37"/>
                <c:pt idx="0">
                  <c:v>1.4343651734571825</c:v>
                </c:pt>
                <c:pt idx="1">
                  <c:v>1.4035092751297469</c:v>
                </c:pt>
                <c:pt idx="2">
                  <c:v>1.3725812795668644</c:v>
                </c:pt>
                <c:pt idx="3">
                  <c:v>1.3415762005020078</c:v>
                </c:pt>
                <c:pt idx="4">
                  <c:v>1.3104885667502806</c:v>
                </c:pt>
                <c:pt idx="5">
                  <c:v>1.2793123600226861</c:v>
                </c:pt>
                <c:pt idx="6">
                  <c:v>1.2480409426474093</c:v>
                </c:pt>
                <c:pt idx="7">
                  <c:v>1.2166669731834847</c:v>
                </c:pt>
                <c:pt idx="8">
                  <c:v>1.1851823074280592</c:v>
                </c:pt>
                <c:pt idx="9">
                  <c:v>1.1535778816964828</c:v>
                </c:pt>
                <c:pt idx="10">
                  <c:v>1.1218435744487727</c:v>
                </c:pt>
                <c:pt idx="11">
                  <c:v>1.0899680412830748</c:v>
                </c:pt>
                <c:pt idx="12">
                  <c:v>1.057938516927489</c:v>
                </c:pt>
                <c:pt idx="13">
                  <c:v>1.0257405760097513</c:v>
                </c:pt>
                <c:pt idx="14">
                  <c:v>0.9933578418881622</c:v>
                </c:pt>
                <c:pt idx="15">
                  <c:v>0.9607716294221047</c:v>
                </c:pt>
                <c:pt idx="16">
                  <c:v>0.9279605028544665</c:v>
                </c:pt>
                <c:pt idx="17">
                  <c:v>0.8948997233809111</c:v>
                </c:pt>
                <c:pt idx="18">
                  <c:v>0.8615605515866875</c:v>
                </c:pt>
                <c:pt idx="19">
                  <c:v>0.8279093563230773</c:v>
                </c:pt>
                <c:pt idx="20">
                  <c:v>0.7939064615041471</c:v>
                </c:pt>
                <c:pt idx="21">
                  <c:v>0.7595046320086458</c:v>
                </c:pt>
                <c:pt idx="22">
                  <c:v>0.7246470530961606</c:v>
                </c:pt>
                <c:pt idx="23">
                  <c:v>0.6892645835766701</c:v>
                </c:pt>
                <c:pt idx="24">
                  <c:v>0.653271941750983</c:v>
                </c:pt>
                <c:pt idx="25">
                  <c:v>0.6165622780213592</c:v>
                </c:pt>
                <c:pt idx="26">
                  <c:v>0.5789992267460164</c:v>
                </c:pt>
                <c:pt idx="27">
                  <c:v>0.5404048626353125</c:v>
                </c:pt>
                <c:pt idx="28">
                  <c:v>0.5005406833026722</c:v>
                </c:pt>
                <c:pt idx="29">
                  <c:v>0.4590760120242941</c:v>
                </c:pt>
                <c:pt idx="30">
                  <c:v>0.4155320000733549</c:v>
                </c:pt>
                <c:pt idx="31">
                  <c:v>0.36917360475473354</c:v>
                </c:pt>
                <c:pt idx="32">
                  <c:v>0.31877532354944726</c:v>
                </c:pt>
                <c:pt idx="33">
                  <c:v>0.26201624463821743</c:v>
                </c:pt>
                <c:pt idx="34">
                  <c:v>0.1933741634717073</c:v>
                </c:pt>
                <c:pt idx="35">
                  <c:v>0.08854869189468484</c:v>
                </c:pt>
                <c:pt idx="36">
                  <c:v>0</c:v>
                </c:pt>
              </c:numCache>
            </c:numRef>
          </c:xVal>
          <c:yVal>
            <c:numRef>
              <c:f>'L=50rx'!$E$12:$E$48</c:f>
              <c:numCache>
                <c:ptCount val="3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</c:numCache>
            </c:numRef>
          </c:yVal>
          <c:smooth val="1"/>
        </c:ser>
        <c:ser>
          <c:idx val="3"/>
          <c:order val="3"/>
          <c:tx>
            <c:v>L=60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'L=60rx'!$S$12:$S$37</c:f>
              <c:numCache>
                <c:ptCount val="26"/>
                <c:pt idx="0">
                  <c:v>1.1085412360009586</c:v>
                </c:pt>
                <c:pt idx="1">
                  <c:v>1.0764078126407173</c:v>
                </c:pt>
                <c:pt idx="2">
                  <c:v>1.044102550234996</c:v>
                </c:pt>
                <c:pt idx="3">
                  <c:v>1.0116089861177988</c:v>
                </c:pt>
                <c:pt idx="4">
                  <c:v>0.9789083691925146</c:v>
                </c:pt>
                <c:pt idx="5">
                  <c:v>0.9459792274938307</c:v>
                </c:pt>
                <c:pt idx="6">
                  <c:v>0.912796829266135</c:v>
                </c:pt>
                <c:pt idx="7">
                  <c:v>0.8793325043921686</c:v>
                </c:pt>
                <c:pt idx="8">
                  <c:v>0.8455527802193701</c:v>
                </c:pt>
                <c:pt idx="9">
                  <c:v>0.8114182670402594</c:v>
                </c:pt>
                <c:pt idx="10">
                  <c:v>0.7768822002918709</c:v>
                </c:pt>
                <c:pt idx="11">
                  <c:v>0.7418885032589926</c:v>
                </c:pt>
                <c:pt idx="12">
                  <c:v>0.7063691658751865</c:v>
                </c:pt>
                <c:pt idx="13">
                  <c:v>0.6702406245702762</c:v>
                </c:pt>
                <c:pt idx="14">
                  <c:v>0.6333986424387964</c:v>
                </c:pt>
                <c:pt idx="15">
                  <c:v>0.5957108650646515</c:v>
                </c:pt>
                <c:pt idx="16">
                  <c:v>0.5570056358446022</c:v>
                </c:pt>
                <c:pt idx="17">
                  <c:v>0.5170545145949627</c:v>
                </c:pt>
                <c:pt idx="18">
                  <c:v>0.4755435972203015</c:v>
                </c:pt>
                <c:pt idx="19">
                  <c:v>0.43202349906599424</c:v>
                </c:pt>
                <c:pt idx="20">
                  <c:v>0.3858149086375937</c:v>
                </c:pt>
                <c:pt idx="21">
                  <c:v>0.3358098164179441</c:v>
                </c:pt>
                <c:pt idx="22">
                  <c:v>0.27998137611648527</c:v>
                </c:pt>
                <c:pt idx="23">
                  <c:v>0.21381571091787707</c:v>
                </c:pt>
                <c:pt idx="24">
                  <c:v>0.12145367261784411</c:v>
                </c:pt>
                <c:pt idx="25">
                  <c:v>0</c:v>
                </c:pt>
              </c:numCache>
            </c:numRef>
          </c:xVal>
          <c:yVal>
            <c:numRef>
              <c:f>'L=60rx'!$E$12:$E$37</c:f>
              <c:numCache>
                <c:ptCount val="26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</c:numCache>
            </c:numRef>
          </c:yVal>
          <c:smooth val="1"/>
        </c:ser>
        <c:ser>
          <c:idx val="4"/>
          <c:order val="4"/>
          <c:tx>
            <c:v>L=70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'L=70rx'!$S$12:$S$30</c:f>
              <c:numCache>
                <c:ptCount val="19"/>
                <c:pt idx="0">
                  <c:v>0.9023793346716651</c:v>
                </c:pt>
                <c:pt idx="1">
                  <c:v>0.868644491646118</c:v>
                </c:pt>
                <c:pt idx="2">
                  <c:v>0.8345683262535293</c:v>
                </c:pt>
                <c:pt idx="3">
                  <c:v>0.800107229437343</c:v>
                </c:pt>
                <c:pt idx="4">
                  <c:v>0.7652091969546587</c:v>
                </c:pt>
                <c:pt idx="5">
                  <c:v>0.7298115515007247</c:v>
                </c:pt>
                <c:pt idx="6">
                  <c:v>0.6938378307627837</c:v>
                </c:pt>
                <c:pt idx="7">
                  <c:v>0.6571934412219316</c:v>
                </c:pt>
                <c:pt idx="8">
                  <c:v>0.6197594308007363</c:v>
                </c:pt>
                <c:pt idx="9">
                  <c:v>0.5813832935693884</c:v>
                </c:pt>
                <c:pt idx="10">
                  <c:v>0.5418648956248555</c:v>
                </c:pt>
                <c:pt idx="11">
                  <c:v>0.5009339729677859</c:v>
                </c:pt>
                <c:pt idx="12">
                  <c:v>0.45821215013337885</c:v>
                </c:pt>
                <c:pt idx="13">
                  <c:v>0.4131442276980604</c:v>
                </c:pt>
                <c:pt idx="14">
                  <c:v>0.36486186471650933</c:v>
                </c:pt>
                <c:pt idx="15">
                  <c:v>0.31187570739382503</c:v>
                </c:pt>
                <c:pt idx="16">
                  <c:v>0.25122695415539736</c:v>
                </c:pt>
                <c:pt idx="17">
                  <c:v>0.17512783108291605</c:v>
                </c:pt>
                <c:pt idx="18">
                  <c:v>0</c:v>
                </c:pt>
              </c:numCache>
            </c:numRef>
          </c:xVal>
          <c:yVal>
            <c:numRef>
              <c:f>'L=70rx'!$E$12:$E$30</c:f>
              <c:numCache>
                <c:ptCount val="19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</c:numCache>
            </c:numRef>
          </c:yVal>
          <c:smooth val="1"/>
        </c:ser>
        <c:ser>
          <c:idx val="5"/>
          <c:order val="5"/>
          <c:tx>
            <c:v>L=80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'L=80rx'!$S$12:$S$26</c:f>
              <c:numCache>
                <c:ptCount val="15"/>
                <c:pt idx="0">
                  <c:v>0.7612077619356068</c:v>
                </c:pt>
                <c:pt idx="1">
                  <c:v>0.7255921906813927</c:v>
                </c:pt>
                <c:pt idx="2">
                  <c:v>0.689374387846284</c:v>
                </c:pt>
                <c:pt idx="3">
                  <c:v>0.6524540712976383</c:v>
                </c:pt>
                <c:pt idx="4">
                  <c:v>0.6147046711886105</c:v>
                </c:pt>
                <c:pt idx="5">
                  <c:v>0.5759631928371296</c:v>
                </c:pt>
                <c:pt idx="6">
                  <c:v>0.5360145663309834</c:v>
                </c:pt>
                <c:pt idx="7">
                  <c:v>0.49456635573869456</c:v>
                </c:pt>
                <c:pt idx="8">
                  <c:v>0.45120549002879223</c:v>
                </c:pt>
                <c:pt idx="9">
                  <c:v>0.40531858744622234</c:v>
                </c:pt>
                <c:pt idx="10">
                  <c:v>0.35593000649072604</c:v>
                </c:pt>
                <c:pt idx="11">
                  <c:v>0.30132280166855036</c:v>
                </c:pt>
                <c:pt idx="12">
                  <c:v>0.2379305385697467</c:v>
                </c:pt>
                <c:pt idx="13">
                  <c:v>0.15534703298294367</c:v>
                </c:pt>
                <c:pt idx="14">
                  <c:v>0</c:v>
                </c:pt>
              </c:numCache>
            </c:numRef>
          </c:xVal>
          <c:yVal>
            <c:numRef>
              <c:f>'L=80rx'!$E$12:$E$26</c:f>
              <c:numCache>
                <c:ptCount val="15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</c:numCache>
            </c:numRef>
          </c:yVal>
          <c:smooth val="1"/>
        </c:ser>
        <c:ser>
          <c:idx val="6"/>
          <c:order val="6"/>
          <c:tx>
            <c:v>L=90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'L=90rx'!$S$12:$S$23</c:f>
              <c:numCache>
                <c:ptCount val="12"/>
                <c:pt idx="0">
                  <c:v>0.6587796525113861</c:v>
                </c:pt>
                <c:pt idx="1">
                  <c:v>0.6210426400874085</c:v>
                </c:pt>
                <c:pt idx="2">
                  <c:v>0.5823259741281192</c:v>
                </c:pt>
                <c:pt idx="3">
                  <c:v>0.5424199190439051</c:v>
                </c:pt>
                <c:pt idx="4">
                  <c:v>0.5010403637440191</c:v>
                </c:pt>
                <c:pt idx="5">
                  <c:v>0.4577879123783089</c:v>
                </c:pt>
                <c:pt idx="6">
                  <c:v>0.4120732318805123</c:v>
                </c:pt>
                <c:pt idx="7">
                  <c:v>0.36296717928625394</c:v>
                </c:pt>
                <c:pt idx="8">
                  <c:v>0.3088563535681233</c:v>
                </c:pt>
                <c:pt idx="9">
                  <c:v>0.24646616427733958</c:v>
                </c:pt>
                <c:pt idx="10">
                  <c:v>0.16674873979008167</c:v>
                </c:pt>
                <c:pt idx="11">
                  <c:v>0</c:v>
                </c:pt>
              </c:numCache>
            </c:numRef>
          </c:xVal>
          <c:yVal>
            <c:numRef>
              <c:f>'L=90rx'!$E$12:$E$23</c:f>
              <c:numCache>
                <c:ptCount val="12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</c:numCache>
            </c:numRef>
          </c:yVal>
          <c:smooth val="1"/>
        </c:ser>
        <c:ser>
          <c:idx val="7"/>
          <c:order val="7"/>
          <c:tx>
            <c:v>L=100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'L=100rx'!$S$12:$S$21</c:f>
              <c:numCache>
                <c:ptCount val="10"/>
                <c:pt idx="0">
                  <c:v>0.5811384663432672</c:v>
                </c:pt>
                <c:pt idx="1">
                  <c:v>0.5410693645090712</c:v>
                </c:pt>
                <c:pt idx="2">
                  <c:v>0.49949619262863704</c:v>
                </c:pt>
                <c:pt idx="3">
                  <c:v>0.45600776833796136</c:v>
                </c:pt>
                <c:pt idx="4">
                  <c:v>0.40999508803452767</c:v>
                </c:pt>
                <c:pt idx="5">
                  <c:v>0.36049286918623125</c:v>
                </c:pt>
                <c:pt idx="6">
                  <c:v>0.30581120703730147</c:v>
                </c:pt>
                <c:pt idx="7">
                  <c:v>0.24247088290949537</c:v>
                </c:pt>
                <c:pt idx="8">
                  <c:v>0.16053041101927712</c:v>
                </c:pt>
                <c:pt idx="9">
                  <c:v>0</c:v>
                </c:pt>
              </c:numCache>
            </c:numRef>
          </c:xVal>
          <c:yVal>
            <c:numRef>
              <c:f>'L=100rx'!$E$12:$E$21</c:f>
              <c:numCache>
                <c:ptCount val="10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</c:numCache>
            </c:numRef>
          </c:yVal>
          <c:smooth val="1"/>
        </c:ser>
        <c:ser>
          <c:idx val="8"/>
          <c:order val="8"/>
          <c:tx>
            <c:v>L=110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'L=110rx'!$S$12:$S$20</c:f>
              <c:numCache>
                <c:ptCount val="9"/>
                <c:pt idx="0">
                  <c:v>0.5202540015349298</c:v>
                </c:pt>
                <c:pt idx="1">
                  <c:v>0.47766388695133455</c:v>
                </c:pt>
                <c:pt idx="2">
                  <c:v>0.4328597934384951</c:v>
                </c:pt>
                <c:pt idx="3">
                  <c:v>0.3850696842749179</c:v>
                </c:pt>
                <c:pt idx="4">
                  <c:v>0.33301046802369766</c:v>
                </c:pt>
                <c:pt idx="5">
                  <c:v>0.2742617927691501</c:v>
                </c:pt>
                <c:pt idx="6">
                  <c:v>0.20309933339709216</c:v>
                </c:pt>
                <c:pt idx="7">
                  <c:v>0.09479133174266033</c:v>
                </c:pt>
                <c:pt idx="8">
                  <c:v>0</c:v>
                </c:pt>
              </c:numCache>
            </c:numRef>
          </c:xVal>
          <c:yVal>
            <c:numRef>
              <c:f>'L=110rx'!$E$12:$E$20</c:f>
              <c:numCache>
                <c:ptCount val="9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</c:numCache>
            </c:numRef>
          </c:yVal>
          <c:smooth val="1"/>
        </c:ser>
        <c:ser>
          <c:idx val="9"/>
          <c:order val="9"/>
          <c:tx>
            <c:v>L=120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'Lrx=120'!$S$12:$S$19</c:f>
              <c:numCache>
                <c:ptCount val="8"/>
                <c:pt idx="0">
                  <c:v>0.4712070285885746</c:v>
                </c:pt>
                <c:pt idx="1">
                  <c:v>0.42592138018710185</c:v>
                </c:pt>
                <c:pt idx="2">
                  <c:v>0.3774761310381183</c:v>
                </c:pt>
                <c:pt idx="3">
                  <c:v>0.32445906675624964</c:v>
                </c:pt>
                <c:pt idx="4">
                  <c:v>0.2641313907716673</c:v>
                </c:pt>
                <c:pt idx="5">
                  <c:v>0.18964004396599057</c:v>
                </c:pt>
                <c:pt idx="6">
                  <c:v>0.06218962979210737</c:v>
                </c:pt>
                <c:pt idx="7">
                  <c:v>0</c:v>
                </c:pt>
              </c:numCache>
            </c:numRef>
          </c:xVal>
          <c:yVal>
            <c:numRef>
              <c:f>'Lrx=120'!$E$12:$E$19</c:f>
              <c:numCache>
                <c:ptCount val="8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</c:numCache>
            </c:numRef>
          </c:yVal>
          <c:smooth val="1"/>
        </c:ser>
        <c:axId val="40412424"/>
        <c:axId val="28167497"/>
      </c:scatterChart>
      <c:valAx>
        <c:axId val="404124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crossBetween val="midCat"/>
        <c:dispUnits/>
      </c:val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L/rx=110</a:t>
            </a:r>
          </a:p>
        </c:rich>
      </c:tx>
      <c:layout>
        <c:manualLayout>
          <c:xMode val="factor"/>
          <c:yMode val="factor"/>
          <c:x val="0.04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8"/>
          <c:order val="0"/>
          <c:tx>
            <c:v>In-plane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'L=110rx'!$Q$12:$Q$58</c:f>
              <c:numCache>
                <c:ptCount val="47"/>
                <c:pt idx="0">
                  <c:v>1</c:v>
                </c:pt>
                <c:pt idx="1">
                  <c:v>0.9226676926314413</c:v>
                </c:pt>
                <c:pt idx="2">
                  <c:v>0.8488502670929341</c:v>
                </c:pt>
                <c:pt idx="3">
                  <c:v>0.7784653135188229</c:v>
                </c:pt>
                <c:pt idx="4">
                  <c:v>0.7114315941988353</c:v>
                </c:pt>
                <c:pt idx="5">
                  <c:v>0.6476690319810826</c:v>
                </c:pt>
                <c:pt idx="6">
                  <c:v>0.5870986987620077</c:v>
                </c:pt>
                <c:pt idx="7">
                  <c:v>0.5296428040627629</c:v>
                </c:pt>
                <c:pt idx="8">
                  <c:v>0.47522468369149407</c:v>
                </c:pt>
                <c:pt idx="9">
                  <c:v>0.42376878849101685</c:v>
                </c:pt>
                <c:pt idx="10">
                  <c:v>0.37520067317136896</c:v>
                </c:pt>
                <c:pt idx="11">
                  <c:v>0.32944698522672755</c:v>
                </c:pt>
                <c:pt idx="12">
                  <c:v>0.28643545393618297</c:v>
                </c:pt>
                <c:pt idx="13">
                  <c:v>0.24609487944785982</c:v>
                </c:pt>
                <c:pt idx="14">
                  <c:v>0.20835512194588587</c:v>
                </c:pt>
                <c:pt idx="15">
                  <c:v>0.17314709089969985</c:v>
                </c:pt>
                <c:pt idx="16">
                  <c:v>0.14040273439520834</c:v>
                </c:pt>
                <c:pt idx="17">
                  <c:v>0.11005502854728723</c:v>
                </c:pt>
                <c:pt idx="18">
                  <c:v>0.0820379669931373</c:v>
                </c:pt>
                <c:pt idx="19">
                  <c:v>0.05628655046600253</c:v>
                </c:pt>
                <c:pt idx="20">
                  <c:v>0.0327367764487613</c:v>
                </c:pt>
                <c:pt idx="21">
                  <c:v>0.011325628906902299</c:v>
                </c:pt>
                <c:pt idx="22">
                  <c:v>-0.008008931899594875</c:v>
                </c:pt>
                <c:pt idx="23">
                  <c:v>-0.02532797952596062</c:v>
                </c:pt>
                <c:pt idx="24">
                  <c:v>-0.04069163137439445</c:v>
                </c:pt>
                <c:pt idx="25">
                  <c:v>-0.05415905864836013</c:v>
                </c:pt>
                <c:pt idx="26">
                  <c:v>-0.06578849622989076</c:v>
                </c:pt>
                <c:pt idx="27">
                  <c:v>-0.07563725248037648</c:v>
                </c:pt>
                <c:pt idx="28">
                  <c:v>-0.08376171896530352</c:v>
                </c:pt>
                <c:pt idx="29">
                  <c:v>-0.09021738010341349</c:v>
                </c:pt>
                <c:pt idx="30">
                  <c:v>-0.09505882274074563</c:v>
                </c:pt>
                <c:pt idx="31">
                  <c:v>-0.09833974565002646</c:v>
                </c:pt>
                <c:pt idx="32">
                  <c:v>-0.10011296895586591</c:v>
                </c:pt>
                <c:pt idx="33">
                  <c:v>-0.1004304434862186</c:v>
                </c:pt>
                <c:pt idx="34">
                  <c:v>-0.09934326005056483</c:v>
                </c:pt>
                <c:pt idx="35">
                  <c:v>-0.09690165864526513</c:v>
                </c:pt>
                <c:pt idx="36">
                  <c:v>-0.09315503758653929</c:v>
                </c:pt>
                <c:pt idx="37">
                  <c:v>-0.08815196257151794</c:v>
                </c:pt>
                <c:pt idx="38">
                  <c:v>-0.08194017566781325</c:v>
                </c:pt>
                <c:pt idx="39">
                  <c:v>-0.07456660423205348</c:v>
                </c:pt>
                <c:pt idx="40">
                  <c:v>-0.06607736975782134</c:v>
                </c:pt>
                <c:pt idx="41">
                  <c:v>-0.0565177966534375</c:v>
                </c:pt>
                <c:pt idx="42">
                  <c:v>-0.045932420950025275</c:v>
                </c:pt>
                <c:pt idx="43">
                  <c:v>-0.03436499894029208</c:v>
                </c:pt>
                <c:pt idx="44">
                  <c:v>-0.021858515748460188</c:v>
                </c:pt>
                <c:pt idx="45">
                  <c:v>-0.00845519383177694</c:v>
                </c:pt>
                <c:pt idx="46">
                  <c:v>0.005803498585966501</c:v>
                </c:pt>
              </c:numCache>
            </c:numRef>
          </c:xVal>
          <c:yVal>
            <c:numRef>
              <c:f>'L=110rx'!$E$12:$E$58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8"/>
          <c:order val="1"/>
          <c:tx>
            <c:v>Out-of-plane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'L=110rx'!$S$12:$S$20</c:f>
              <c:numCache>
                <c:ptCount val="9"/>
                <c:pt idx="0">
                  <c:v>0.5202540015349298</c:v>
                </c:pt>
                <c:pt idx="1">
                  <c:v>0.47766388695133455</c:v>
                </c:pt>
                <c:pt idx="2">
                  <c:v>0.4328597934384951</c:v>
                </c:pt>
                <c:pt idx="3">
                  <c:v>0.3850696842749179</c:v>
                </c:pt>
                <c:pt idx="4">
                  <c:v>0.33301046802369766</c:v>
                </c:pt>
                <c:pt idx="5">
                  <c:v>0.2742617927691501</c:v>
                </c:pt>
                <c:pt idx="6">
                  <c:v>0.20309933339709216</c:v>
                </c:pt>
                <c:pt idx="7">
                  <c:v>0.09479133174266033</c:v>
                </c:pt>
                <c:pt idx="8">
                  <c:v>0</c:v>
                </c:pt>
              </c:numCache>
            </c:numRef>
          </c:xVal>
          <c:yVal>
            <c:numRef>
              <c:f>'L=110rx'!$E$12:$E$20</c:f>
              <c:numCache>
                <c:ptCount val="9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</c:numCache>
            </c:numRef>
          </c:yVal>
          <c:smooth val="1"/>
        </c:ser>
        <c:axId val="24482204"/>
        <c:axId val="19013245"/>
      </c:scatterChart>
      <c:valAx>
        <c:axId val="2448220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crossBetween val="midCat"/>
        <c:dispUnits/>
      </c:valAx>
      <c:valAx>
        <c:axId val="1901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L/rx=100</a:t>
            </a:r>
          </a:p>
        </c:rich>
      </c:tx>
      <c:layout>
        <c:manualLayout>
          <c:xMode val="factor"/>
          <c:yMode val="factor"/>
          <c:x val="0.04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7"/>
          <c:order val="0"/>
          <c:tx>
            <c:v>In-plane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'L=100rx'!$Q$12:$Q$58</c:f>
              <c:numCache>
                <c:ptCount val="47"/>
                <c:pt idx="0">
                  <c:v>1</c:v>
                </c:pt>
                <c:pt idx="1">
                  <c:v>0.9322070638258896</c:v>
                </c:pt>
                <c:pt idx="2">
                  <c:v>0.8671759922087362</c:v>
                </c:pt>
                <c:pt idx="3">
                  <c:v>0.8048517518052538</c:v>
                </c:pt>
                <c:pt idx="4">
                  <c:v>0.7451799633295184</c:v>
                </c:pt>
                <c:pt idx="5">
                  <c:v>0.6881068961770685</c:v>
                </c:pt>
                <c:pt idx="6">
                  <c:v>0.6335794630824082</c:v>
                </c:pt>
                <c:pt idx="7">
                  <c:v>0.5815452148097511</c:v>
                </c:pt>
                <c:pt idx="8">
                  <c:v>0.5319523348768385</c:v>
                </c:pt>
                <c:pt idx="9">
                  <c:v>0.4847496343116655</c:v>
                </c:pt>
                <c:pt idx="10">
                  <c:v>0.43988654644195335</c:v>
                </c:pt>
                <c:pt idx="11">
                  <c:v>0.39731312171720196</c:v>
                </c:pt>
                <c:pt idx="12">
                  <c:v>0.3569800225631636</c:v>
                </c:pt>
                <c:pt idx="13">
                  <c:v>0.31883851826857246</c:v>
                </c:pt>
                <c:pt idx="14">
                  <c:v>0.28284047990397015</c:v>
                </c:pt>
                <c:pt idx="15">
                  <c:v>0.24893837527246607</c:v>
                </c:pt>
                <c:pt idx="16">
                  <c:v>0.21708526389227378</c:v>
                </c:pt>
                <c:pt idx="17">
                  <c:v>0.1872347920108632</c:v>
                </c:pt>
                <c:pt idx="18">
                  <c:v>0.15934118765056912</c:v>
                </c:pt>
                <c:pt idx="19">
                  <c:v>0.13335925568549936</c:v>
                </c:pt>
                <c:pt idx="20">
                  <c:v>0.1092443729495853</c:v>
                </c:pt>
                <c:pt idx="21">
                  <c:v>0.08695248337561705</c:v>
                </c:pt>
                <c:pt idx="22">
                  <c:v>0.06644009316510785</c:v>
                </c:pt>
                <c:pt idx="23">
                  <c:v>0.04766426598883302</c:v>
                </c:pt>
                <c:pt idx="24">
                  <c:v>0.030582618217886506</c:v>
                </c:pt>
                <c:pt idx="25">
                  <c:v>0.015153314185104199</c:v>
                </c:pt>
                <c:pt idx="26">
                  <c:v>0.0013350614766972702</c:v>
                </c:pt>
                <c:pt idx="27">
                  <c:v>-0.010912893746054657</c:v>
                </c:pt>
                <c:pt idx="28">
                  <c:v>-0.02163077139520414</c:v>
                </c:pt>
                <c:pt idx="29">
                  <c:v>-0.030858262074781803</c:v>
                </c:pt>
                <c:pt idx="30">
                  <c:v>-0.03863453166983719</c:v>
                </c:pt>
                <c:pt idx="31">
                  <c:v>-0.04499822590602613</c:v>
                </c:pt>
                <c:pt idx="32">
                  <c:v>-0.049987474879893926</c:v>
                </c:pt>
                <c:pt idx="33">
                  <c:v>-0.05363989756000291</c:v>
                </c:pt>
                <c:pt idx="34">
                  <c:v>-0.0559926062590533</c:v>
                </c:pt>
                <c:pt idx="35">
                  <c:v>-0.05708221107714409</c:v>
                </c:pt>
                <c:pt idx="36">
                  <c:v>-0.05694482431632293</c:v>
                </c:pt>
                <c:pt idx="37">
                  <c:v>-0.05561606486656957</c:v>
                </c:pt>
                <c:pt idx="38">
                  <c:v>-0.05313106256335976</c:v>
                </c:pt>
                <c:pt idx="39">
                  <c:v>-0.04952446251695501</c:v>
                </c:pt>
                <c:pt idx="40">
                  <c:v>-0.044830429413562044</c:v>
                </c:pt>
                <c:pt idx="41">
                  <c:v>-0.039082651788507033</c:v>
                </c:pt>
                <c:pt idx="42">
                  <c:v>-0.032314346271567145</c:v>
                </c:pt>
                <c:pt idx="43">
                  <c:v>-0.024558261804602733</c:v>
                </c:pt>
                <c:pt idx="44">
                  <c:v>-0.01584668383163253</c:v>
                </c:pt>
                <c:pt idx="45">
                  <c:v>-0.006211438461492813</c:v>
                </c:pt>
                <c:pt idx="46">
                  <c:v>0.0043161033967777105</c:v>
                </c:pt>
              </c:numCache>
            </c:numRef>
          </c:xVal>
          <c:yVal>
            <c:numRef>
              <c:f>'L=100rx'!$E$12:$E$58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7"/>
          <c:order val="1"/>
          <c:tx>
            <c:v>Out-of-plane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'L=100rx'!$S$12:$S$21</c:f>
              <c:numCache>
                <c:ptCount val="10"/>
                <c:pt idx="0">
                  <c:v>0.5811384663432672</c:v>
                </c:pt>
                <c:pt idx="1">
                  <c:v>0.5410693645090712</c:v>
                </c:pt>
                <c:pt idx="2">
                  <c:v>0.49949619262863704</c:v>
                </c:pt>
                <c:pt idx="3">
                  <c:v>0.45600776833796136</c:v>
                </c:pt>
                <c:pt idx="4">
                  <c:v>0.40999508803452767</c:v>
                </c:pt>
                <c:pt idx="5">
                  <c:v>0.36049286918623125</c:v>
                </c:pt>
                <c:pt idx="6">
                  <c:v>0.30581120703730147</c:v>
                </c:pt>
                <c:pt idx="7">
                  <c:v>0.24247088290949537</c:v>
                </c:pt>
                <c:pt idx="8">
                  <c:v>0.16053041101927712</c:v>
                </c:pt>
                <c:pt idx="9">
                  <c:v>0</c:v>
                </c:pt>
              </c:numCache>
            </c:numRef>
          </c:xVal>
          <c:yVal>
            <c:numRef>
              <c:f>'L=100rx'!$E$12:$E$21</c:f>
              <c:numCache>
                <c:ptCount val="10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</c:numCache>
            </c:numRef>
          </c:yVal>
          <c:smooth val="1"/>
        </c:ser>
        <c:axId val="36901478"/>
        <c:axId val="63677847"/>
      </c:scatterChart>
      <c:valAx>
        <c:axId val="3690147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crossBetween val="midCat"/>
        <c:dispUnits/>
      </c:valAx>
      <c:valAx>
        <c:axId val="6367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L/rx=90</a:t>
            </a:r>
          </a:p>
        </c:rich>
      </c:tx>
      <c:layout>
        <c:manualLayout>
          <c:xMode val="factor"/>
          <c:yMode val="factor"/>
          <c:x val="0.04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6"/>
          <c:order val="0"/>
          <c:tx>
            <c:v>In-plane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'L=90rx'!$Q$12:$Q$58</c:f>
              <c:numCache>
                <c:ptCount val="47"/>
                <c:pt idx="0">
                  <c:v>1</c:v>
                </c:pt>
                <c:pt idx="1">
                  <c:v>0.9408653347147102</c:v>
                </c:pt>
                <c:pt idx="2">
                  <c:v>0.883862577532657</c:v>
                </c:pt>
                <c:pt idx="3">
                  <c:v>0.828956368480296</c:v>
                </c:pt>
                <c:pt idx="4">
                  <c:v>0.7761116915086373</c:v>
                </c:pt>
                <c:pt idx="5">
                  <c:v>0.7252938721924843</c:v>
                </c:pt>
                <c:pt idx="6">
                  <c:v>0.6764685754412737</c:v>
                </c:pt>
                <c:pt idx="7">
                  <c:v>0.6296018032214864</c:v>
                </c:pt>
                <c:pt idx="8">
                  <c:v>0.5846598922905712</c:v>
                </c:pt>
                <c:pt idx="9">
                  <c:v>0.5416095119423395</c:v>
                </c:pt>
                <c:pt idx="10">
                  <c:v>0.5004176617637852</c:v>
                </c:pt>
                <c:pt idx="11">
                  <c:v>0.4610516694032808</c:v>
                </c:pt>
                <c:pt idx="12">
                  <c:v>0.4234791883501074</c:v>
                </c:pt>
                <c:pt idx="13">
                  <c:v>0.3876681957252681</c:v>
                </c:pt>
                <c:pt idx="14">
                  <c:v>0.35358699008354394</c:v>
                </c:pt>
                <c:pt idx="15">
                  <c:v>0.32120418922674215</c:v>
                </c:pt>
                <c:pt idx="16">
                  <c:v>0.29048872802809567</c:v>
                </c:pt>
                <c:pt idx="17">
                  <c:v>0.2614098562677651</c:v>
                </c:pt>
                <c:pt idx="18">
                  <c:v>0.23393713647939968</c:v>
                </c:pt>
                <c:pt idx="19">
                  <c:v>0.20804044180771317</c:v>
                </c:pt>
                <c:pt idx="20">
                  <c:v>0.18368995387702639</c:v>
                </c:pt>
                <c:pt idx="21">
                  <c:v>0.16085616067073594</c:v>
                </c:pt>
                <c:pt idx="22">
                  <c:v>0.13950985442166278</c:v>
                </c:pt>
                <c:pt idx="23">
                  <c:v>0.11962212951323473</c:v>
                </c:pt>
                <c:pt idx="24">
                  <c:v>0.10116438039146117</c:v>
                </c:pt>
                <c:pt idx="25">
                  <c:v>0.08410829948765519</c:v>
                </c:pt>
                <c:pt idx="26">
                  <c:v>0.06842587515185757</c:v>
                </c:pt>
                <c:pt idx="27">
                  <c:v>0.05408938959692182</c:v>
                </c:pt>
                <c:pt idx="28">
                  <c:v>0.041071416853213895</c:v>
                </c:pt>
                <c:pt idx="29">
                  <c:v>0.0293448207338843</c:v>
                </c:pt>
                <c:pt idx="30">
                  <c:v>0.018882752810669985</c:v>
                </c:pt>
                <c:pt idx="31">
                  <c:v>0.009658650400181306</c:v>
                </c:pt>
                <c:pt idx="32">
                  <c:v>0.0016462345606320411</c:v>
                </c:pt>
                <c:pt idx="33">
                  <c:v>-0.005180491901030783</c:v>
                </c:pt>
                <c:pt idx="34">
                  <c:v>-0.010847246411639842</c:v>
                </c:pt>
                <c:pt idx="35">
                  <c:v>-0.015379468604005974</c:v>
                </c:pt>
                <c:pt idx="36">
                  <c:v>-0.01880232227884435</c:v>
                </c:pt>
                <c:pt idx="37">
                  <c:v>-0.021140697356471158</c:v>
                </c:pt>
                <c:pt idx="38">
                  <c:v>-0.02241921181831233</c:v>
                </c:pt>
                <c:pt idx="39">
                  <c:v>-0.0226622136382671</c:v>
                </c:pt>
                <c:pt idx="40">
                  <c:v>-0.02189378270396719</c:v>
                </c:pt>
                <c:pt idx="41">
                  <c:v>-0.020137732727974703</c:v>
                </c:pt>
                <c:pt idx="42">
                  <c:v>-0.0174176131489591</c:v>
                </c:pt>
                <c:pt idx="43">
                  <c:v>-0.013756711022895456</c:v>
                </c:pt>
                <c:pt idx="44">
                  <c:v>-0.009178052904325098</c:v>
                </c:pt>
                <c:pt idx="45">
                  <c:v>-0.003704406717719586</c:v>
                </c:pt>
                <c:pt idx="46">
                  <c:v>0.0026417163810105314</c:v>
                </c:pt>
              </c:numCache>
            </c:numRef>
          </c:xVal>
          <c:yVal>
            <c:numRef>
              <c:f>'L=90rx'!$E$12:$E$58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6"/>
          <c:order val="1"/>
          <c:tx>
            <c:v>Out-of-plane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'L=90rx'!$S$12:$S$23</c:f>
              <c:numCache>
                <c:ptCount val="12"/>
                <c:pt idx="0">
                  <c:v>0.6587796525113861</c:v>
                </c:pt>
                <c:pt idx="1">
                  <c:v>0.6210426400874085</c:v>
                </c:pt>
                <c:pt idx="2">
                  <c:v>0.5823259741281192</c:v>
                </c:pt>
                <c:pt idx="3">
                  <c:v>0.5424199190439051</c:v>
                </c:pt>
                <c:pt idx="4">
                  <c:v>0.5010403637440191</c:v>
                </c:pt>
                <c:pt idx="5">
                  <c:v>0.4577879123783089</c:v>
                </c:pt>
                <c:pt idx="6">
                  <c:v>0.4120732318805123</c:v>
                </c:pt>
                <c:pt idx="7">
                  <c:v>0.36296717928625394</c:v>
                </c:pt>
                <c:pt idx="8">
                  <c:v>0.3088563535681233</c:v>
                </c:pt>
                <c:pt idx="9">
                  <c:v>0.24646616427733958</c:v>
                </c:pt>
                <c:pt idx="10">
                  <c:v>0.16674873979008167</c:v>
                </c:pt>
                <c:pt idx="11">
                  <c:v>0</c:v>
                </c:pt>
              </c:numCache>
            </c:numRef>
          </c:xVal>
          <c:yVal>
            <c:numRef>
              <c:f>'L=90rx'!$E$12:$E$23</c:f>
              <c:numCache>
                <c:ptCount val="12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</c:numCache>
            </c:numRef>
          </c:yVal>
          <c:smooth val="1"/>
        </c:ser>
        <c:axId val="36229712"/>
        <c:axId val="57631953"/>
      </c:scatterChart>
      <c:valAx>
        <c:axId val="3622971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1953"/>
        <c:crosses val="autoZero"/>
        <c:crossBetween val="midCat"/>
        <c:dispUnits/>
      </c:valAx>
      <c:valAx>
        <c:axId val="5763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L/rx=80</a:t>
            </a:r>
          </a:p>
        </c:rich>
      </c:tx>
      <c:layout>
        <c:manualLayout>
          <c:xMode val="factor"/>
          <c:yMode val="factor"/>
          <c:x val="0.04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5"/>
          <c:order val="0"/>
          <c:tx>
            <c:v>In-Plane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'L=80rx'!$Q$12:$Q$58</c:f>
              <c:numCache>
                <c:ptCount val="47"/>
                <c:pt idx="0">
                  <c:v>1</c:v>
                </c:pt>
                <c:pt idx="1">
                  <c:v>0.9486343217028379</c:v>
                </c:pt>
                <c:pt idx="2">
                  <c:v>0.8988784820093163</c:v>
                </c:pt>
                <c:pt idx="3">
                  <c:v>0.8507108249522276</c:v>
                </c:pt>
                <c:pt idx="4">
                  <c:v>0.8041098625862966</c:v>
                </c:pt>
                <c:pt idx="5">
                  <c:v>0.759054274096159</c:v>
                </c:pt>
                <c:pt idx="6">
                  <c:v>0.7155229049079034</c:v>
                </c:pt>
                <c:pt idx="7">
                  <c:v>0.6734947658041679</c:v>
                </c:pt>
                <c:pt idx="8">
                  <c:v>0.6329490320427806</c:v>
                </c:pt>
                <c:pt idx="9">
                  <c:v>0.5938650424789276</c:v>
                </c:pt>
                <c:pt idx="10">
                  <c:v>0.5562222986908438</c:v>
                </c:pt>
                <c:pt idx="11">
                  <c:v>0.5200004641090106</c:v>
                </c:pt>
                <c:pt idx="12">
                  <c:v>0.48517936314885096</c:v>
                </c:pt>
                <c:pt idx="13">
                  <c:v>0.4517389803469117</c:v>
                </c:pt>
                <c:pt idx="14">
                  <c:v>0.41965945950051897</c:v>
                </c:pt>
                <c:pt idx="15">
                  <c:v>0.3889211028108985</c:v>
                </c:pt>
                <c:pt idx="16">
                  <c:v>0.3595043700297476</c:v>
                </c:pt>
                <c:pt idx="17">
                  <c:v>0.3313898776092506</c:v>
                </c:pt>
                <c:pt idx="18">
                  <c:v>0.30455839785552224</c:v>
                </c:pt>
                <c:pt idx="19">
                  <c:v>0.27899085808547275</c:v>
                </c:pt>
                <c:pt idx="20">
                  <c:v>0.2546683397870797</c:v>
                </c:pt>
                <c:pt idx="21">
                  <c:v>0.23157207778305816</c:v>
                </c:pt>
                <c:pt idx="22">
                  <c:v>0.20968345939791863</c:v>
                </c:pt>
                <c:pt idx="23">
                  <c:v>0.18898402362839778</c:v>
                </c:pt>
                <c:pt idx="24">
                  <c:v>0.16945546031725717</c:v>
                </c:pt>
                <c:pt idx="25">
                  <c:v>0.15107960933043366</c:v>
                </c:pt>
                <c:pt idx="26">
                  <c:v>0.13383845973753414</c:v>
                </c:pt>
                <c:pt idx="27">
                  <c:v>0.11771414899566222</c:v>
                </c:pt>
                <c:pt idx="28">
                  <c:v>0.10268896213656688</c:v>
                </c:pt>
                <c:pt idx="29">
                  <c:v>0.08874533095710127</c:v>
                </c:pt>
                <c:pt idx="30">
                  <c:v>0.07586583321298308</c:v>
                </c:pt>
                <c:pt idx="31">
                  <c:v>0.06403319181584267</c:v>
                </c:pt>
                <c:pt idx="32">
                  <c:v>0.053230274033551656</c:v>
                </c:pt>
                <c:pt idx="33">
                  <c:v>0.043440090693818795</c:v>
                </c:pt>
                <c:pt idx="34">
                  <c:v>0.0346457953910439</c:v>
                </c:pt>
                <c:pt idx="35">
                  <c:v>0.026830683696418788</c:v>
                </c:pt>
                <c:pt idx="36">
                  <c:v>0.019978192371264965</c:v>
                </c:pt>
                <c:pt idx="37">
                  <c:v>0.01407189858359728</c:v>
                </c:pt>
                <c:pt idx="38">
                  <c:v>0.009095519127903283</c:v>
                </c:pt>
                <c:pt idx="39">
                  <c:v>0.005032909648127564</c:v>
                </c:pt>
                <c:pt idx="40">
                  <c:v>0.0018680638638511099</c:v>
                </c:pt>
                <c:pt idx="41">
                  <c:v>-0.00041488720034516446</c:v>
                </c:pt>
                <c:pt idx="42">
                  <c:v>-0.0018316759823426424</c:v>
                </c:pt>
                <c:pt idx="43">
                  <c:v>-0.002397899146783835</c:v>
                </c:pt>
                <c:pt idx="44">
                  <c:v>-0.002129018346217707</c:v>
                </c:pt>
                <c:pt idx="45">
                  <c:v>-0.0010403609791018419</c:v>
                </c:pt>
                <c:pt idx="46">
                  <c:v>0.0008528790553281629</c:v>
                </c:pt>
              </c:numCache>
            </c:numRef>
          </c:xVal>
          <c:yVal>
            <c:numRef>
              <c:f>'L=80rx'!$E$12:$E$58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5"/>
          <c:order val="1"/>
          <c:tx>
            <c:v>Out-of-plane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'L=80rx'!$S$12:$S$26</c:f>
              <c:numCache>
                <c:ptCount val="15"/>
                <c:pt idx="0">
                  <c:v>0.7612077619356068</c:v>
                </c:pt>
                <c:pt idx="1">
                  <c:v>0.7255921906813927</c:v>
                </c:pt>
                <c:pt idx="2">
                  <c:v>0.689374387846284</c:v>
                </c:pt>
                <c:pt idx="3">
                  <c:v>0.6524540712976383</c:v>
                </c:pt>
                <c:pt idx="4">
                  <c:v>0.6147046711886105</c:v>
                </c:pt>
                <c:pt idx="5">
                  <c:v>0.5759631928371296</c:v>
                </c:pt>
                <c:pt idx="6">
                  <c:v>0.5360145663309834</c:v>
                </c:pt>
                <c:pt idx="7">
                  <c:v>0.49456635573869456</c:v>
                </c:pt>
                <c:pt idx="8">
                  <c:v>0.45120549002879223</c:v>
                </c:pt>
                <c:pt idx="9">
                  <c:v>0.40531858744622234</c:v>
                </c:pt>
                <c:pt idx="10">
                  <c:v>0.35593000649072604</c:v>
                </c:pt>
                <c:pt idx="11">
                  <c:v>0.30132280166855036</c:v>
                </c:pt>
                <c:pt idx="12">
                  <c:v>0.2379305385697467</c:v>
                </c:pt>
                <c:pt idx="13">
                  <c:v>0.15534703298294367</c:v>
                </c:pt>
                <c:pt idx="14">
                  <c:v>0</c:v>
                </c:pt>
              </c:numCache>
            </c:numRef>
          </c:xVal>
          <c:yVal>
            <c:numRef>
              <c:f>'L=80rx'!$E$12:$E$26</c:f>
              <c:numCache>
                <c:ptCount val="15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</c:numCache>
            </c:numRef>
          </c:yVal>
          <c:smooth val="1"/>
        </c:ser>
        <c:axId val="48925530"/>
        <c:axId val="37676587"/>
      </c:scatterChart>
      <c:valAx>
        <c:axId val="4892553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crossBetween val="midCat"/>
        <c:dispUnits/>
      </c:valAx>
      <c:valAx>
        <c:axId val="376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L/rx=70</a:t>
            </a:r>
          </a:p>
        </c:rich>
      </c:tx>
      <c:layout>
        <c:manualLayout>
          <c:xMode val="factor"/>
          <c:yMode val="factor"/>
          <c:x val="0.04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4"/>
          <c:order val="0"/>
          <c:tx>
            <c:v>In-plane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'L=70rx'!$Q$12:$Q$58</c:f>
              <c:numCache>
                <c:ptCount val="47"/>
                <c:pt idx="0">
                  <c:v>1</c:v>
                </c:pt>
                <c:pt idx="1">
                  <c:v>0.9555066817255456</c:v>
                </c:pt>
                <c:pt idx="2">
                  <c:v>0.9121953225114589</c:v>
                </c:pt>
                <c:pt idx="3">
                  <c:v>0.8700534455288351</c:v>
                </c:pt>
                <c:pt idx="4">
                  <c:v>0.8290686487100213</c:v>
                </c:pt>
                <c:pt idx="5">
                  <c:v>0.7892286044435394</c:v>
                </c:pt>
                <c:pt idx="6">
                  <c:v>0.7505210592699408</c:v>
                </c:pt>
                <c:pt idx="7">
                  <c:v>0.7129338335785965</c:v>
                </c:pt>
                <c:pt idx="8">
                  <c:v>0.6764548213054167</c:v>
                </c:pt>
                <c:pt idx="9">
                  <c:v>0.6410719896314998</c:v>
                </c:pt>
                <c:pt idx="10">
                  <c:v>0.6067733786827073</c:v>
                </c:pt>
                <c:pt idx="11">
                  <c:v>0.5735471012301627</c:v>
                </c:pt>
                <c:pt idx="12">
                  <c:v>0.5413813423916726</c:v>
                </c:pt>
                <c:pt idx="13">
                  <c:v>0.5102643593340676</c:v>
                </c:pt>
                <c:pt idx="14">
                  <c:v>0.48018448097645977</c:v>
                </c:pt>
                <c:pt idx="15">
                  <c:v>0.4511301076944151</c:v>
                </c:pt>
                <c:pt idx="16">
                  <c:v>0.4230897110250393</c:v>
                </c:pt>
                <c:pt idx="17">
                  <c:v>0.3960518333729742</c:v>
                </c:pt>
                <c:pt idx="18">
                  <c:v>0.37000508771730223</c:v>
                </c:pt>
                <c:pt idx="19">
                  <c:v>0.34493815731935634</c:v>
                </c:pt>
                <c:pt idx="20">
                  <c:v>0.32083979543143504</c:v>
                </c:pt>
                <c:pt idx="21">
                  <c:v>0.2976988250064177</c:v>
                </c:pt>
                <c:pt idx="22">
                  <c:v>0.27550413840828064</c:v>
                </c:pt>
                <c:pt idx="23">
                  <c:v>0.2542446971235096</c:v>
                </c:pt>
                <c:pt idx="24">
                  <c:v>0.23390953147340665</c:v>
                </c:pt>
                <c:pt idx="25">
                  <c:v>0.21448774032729148</c:v>
                </c:pt>
                <c:pt idx="26">
                  <c:v>0.19596849081659137</c:v>
                </c:pt>
                <c:pt idx="27">
                  <c:v>0.17834101804982153</c:v>
                </c:pt>
                <c:pt idx="28">
                  <c:v>0.16159462482844936</c:v>
                </c:pt>
                <c:pt idx="29">
                  <c:v>0.14571868136364485</c:v>
                </c:pt>
                <c:pt idx="30">
                  <c:v>0.1307026249939115</c:v>
                </c:pt>
                <c:pt idx="31">
                  <c:v>0.11653595990359715</c:v>
                </c:pt>
                <c:pt idx="32">
                  <c:v>0.10320825684228269</c:v>
                </c:pt>
                <c:pt idx="33">
                  <c:v>0.09070915284504516</c:v>
                </c:pt>
                <c:pt idx="34">
                  <c:v>0.07902835095359505</c:v>
                </c:pt>
                <c:pt idx="35">
                  <c:v>0.0681556199382838</c:v>
                </c:pt>
                <c:pt idx="36">
                  <c:v>0.058080794020980084</c:v>
                </c:pt>
                <c:pt idx="37">
                  <c:v>0.048793772598813685</c:v>
                </c:pt>
                <c:pt idx="38">
                  <c:v>0.040284519968782455</c:v>
                </c:pt>
                <c:pt idx="39">
                  <c:v>0.032543065053222804</c:v>
                </c:pt>
                <c:pt idx="40">
                  <c:v>0.025559501126139816</c:v>
                </c:pt>
                <c:pt idx="41">
                  <c:v>0.019323985540395612</c:v>
                </c:pt>
                <c:pt idx="42">
                  <c:v>0.013826739455753839</c:v>
                </c:pt>
                <c:pt idx="43">
                  <c:v>0.009058047567777486</c:v>
                </c:pt>
                <c:pt idx="44">
                  <c:v>0.005008257837579079</c:v>
                </c:pt>
                <c:pt idx="45">
                  <c:v>0.0016677812224198708</c:v>
                </c:pt>
                <c:pt idx="46">
                  <c:v>-0.0009729085928430822</c:v>
                </c:pt>
              </c:numCache>
            </c:numRef>
          </c:xVal>
          <c:yVal>
            <c:numRef>
              <c:f>'L=70rx'!$E$12:$E$58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4"/>
          <c:order val="1"/>
          <c:tx>
            <c:v>Out-of-plane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'L=70rx'!$S$12:$S$30</c:f>
              <c:numCache>
                <c:ptCount val="19"/>
                <c:pt idx="0">
                  <c:v>0.9023793346716651</c:v>
                </c:pt>
                <c:pt idx="1">
                  <c:v>0.868644491646118</c:v>
                </c:pt>
                <c:pt idx="2">
                  <c:v>0.8345683262535293</c:v>
                </c:pt>
                <c:pt idx="3">
                  <c:v>0.800107229437343</c:v>
                </c:pt>
                <c:pt idx="4">
                  <c:v>0.7652091969546587</c:v>
                </c:pt>
                <c:pt idx="5">
                  <c:v>0.7298115515007247</c:v>
                </c:pt>
                <c:pt idx="6">
                  <c:v>0.6938378307627837</c:v>
                </c:pt>
                <c:pt idx="7">
                  <c:v>0.6571934412219316</c:v>
                </c:pt>
                <c:pt idx="8">
                  <c:v>0.6197594308007363</c:v>
                </c:pt>
                <c:pt idx="9">
                  <c:v>0.5813832935693884</c:v>
                </c:pt>
                <c:pt idx="10">
                  <c:v>0.5418648956248555</c:v>
                </c:pt>
                <c:pt idx="11">
                  <c:v>0.5009339729677859</c:v>
                </c:pt>
                <c:pt idx="12">
                  <c:v>0.45821215013337885</c:v>
                </c:pt>
                <c:pt idx="13">
                  <c:v>0.4131442276980604</c:v>
                </c:pt>
                <c:pt idx="14">
                  <c:v>0.36486186471650933</c:v>
                </c:pt>
                <c:pt idx="15">
                  <c:v>0.31187570739382503</c:v>
                </c:pt>
                <c:pt idx="16">
                  <c:v>0.25122695415539736</c:v>
                </c:pt>
                <c:pt idx="17">
                  <c:v>0.17512783108291605</c:v>
                </c:pt>
                <c:pt idx="18">
                  <c:v>0</c:v>
                </c:pt>
              </c:numCache>
            </c:numRef>
          </c:xVal>
          <c:yVal>
            <c:numRef>
              <c:f>'L=70rx'!$E$12:$E$30</c:f>
              <c:numCache>
                <c:ptCount val="19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</c:numCache>
            </c:numRef>
          </c:yVal>
          <c:smooth val="1"/>
        </c:ser>
        <c:axId val="3544964"/>
        <c:axId val="31904677"/>
      </c:scatterChart>
      <c:valAx>
        <c:axId val="354496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crossBetween val="midCat"/>
        <c:dispUnits/>
      </c:valAx>
      <c:valAx>
        <c:axId val="3190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L/rx=60</a:t>
            </a:r>
          </a:p>
        </c:rich>
      </c:tx>
      <c:layout>
        <c:manualLayout>
          <c:xMode val="factor"/>
          <c:yMode val="factor"/>
          <c:x val="0.04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3"/>
          <c:order val="0"/>
          <c:tx>
            <c:v>In-Plane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'L=60rx'!$Q$12:$Q$58</c:f>
              <c:numCache>
                <c:ptCount val="47"/>
                <c:pt idx="0">
                  <c:v>1</c:v>
                </c:pt>
                <c:pt idx="1">
                  <c:v>0.9614759191889337</c:v>
                </c:pt>
                <c:pt idx="2">
                  <c:v>0.923787927489867</c:v>
                </c:pt>
                <c:pt idx="3">
                  <c:v>0.886929392273128</c:v>
                </c:pt>
                <c:pt idx="4">
                  <c:v>0.8508937103342562</c:v>
                </c:pt>
                <c:pt idx="5">
                  <c:v>0.8156743078054789</c:v>
                </c:pt>
                <c:pt idx="6">
                  <c:v>0.7812646400673839</c:v>
                </c:pt>
                <c:pt idx="7">
                  <c:v>0.7476581916607941</c:v>
                </c:pt>
                <c:pt idx="8">
                  <c:v>0.7148484761988405</c:v>
                </c:pt>
                <c:pt idx="9">
                  <c:v>0.682829036279234</c:v>
                </c:pt>
                <c:pt idx="10">
                  <c:v>0.6515934433967344</c:v>
                </c:pt>
                <c:pt idx="11">
                  <c:v>0.6211352978558201</c:v>
                </c:pt>
                <c:pt idx="12">
                  <c:v>0.5914482286835522</c:v>
                </c:pt>
                <c:pt idx="13">
                  <c:v>0.5625258935426382</c:v>
                </c:pt>
                <c:pt idx="14">
                  <c:v>0.534361978644692</c:v>
                </c:pt>
                <c:pt idx="15">
                  <c:v>0.5069501986636904</c:v>
                </c:pt>
                <c:pt idx="16">
                  <c:v>0.4802842966496245</c:v>
                </c:pt>
                <c:pt idx="17">
                  <c:v>0.4543580439423505</c:v>
                </c:pt>
                <c:pt idx="18">
                  <c:v>0.42916524008563195</c:v>
                </c:pt>
                <c:pt idx="19">
                  <c:v>0.40469971274138006</c:v>
                </c:pt>
                <c:pt idx="20">
                  <c:v>0.3809553176040869</c:v>
                </c:pt>
                <c:pt idx="21">
                  <c:v>0.35792593831545444</c:v>
                </c:pt>
                <c:pt idx="22">
                  <c:v>0.3356054863792173</c:v>
                </c:pt>
                <c:pt idx="23">
                  <c:v>0.313987901076159</c:v>
                </c:pt>
                <c:pt idx="24">
                  <c:v>0.2930671493793211</c:v>
                </c:pt>
                <c:pt idx="25">
                  <c:v>0.27283722586940734</c:v>
                </c:pt>
                <c:pt idx="26">
                  <c:v>0.2532921526503778</c:v>
                </c:pt>
                <c:pt idx="27">
                  <c:v>0.23442597926523795</c:v>
                </c:pt>
                <c:pt idx="28">
                  <c:v>0.21623278261201773</c:v>
                </c:pt>
                <c:pt idx="29">
                  <c:v>0.1987066668599435</c:v>
                </c:pt>
                <c:pt idx="30">
                  <c:v>0.1818417633658011</c:v>
                </c:pt>
                <c:pt idx="31">
                  <c:v>0.16563223059048926</c:v>
                </c:pt>
                <c:pt idx="32">
                  <c:v>0.1500722540157646</c:v>
                </c:pt>
                <c:pt idx="33">
                  <c:v>0.13515604606117582</c:v>
                </c:pt>
                <c:pt idx="34">
                  <c:v>0.12087784600118896</c:v>
                </c:pt>
                <c:pt idx="35">
                  <c:v>0.10723191988250115</c:v>
                </c:pt>
                <c:pt idx="36">
                  <c:v>0.09421256044154445</c:v>
                </c:pt>
                <c:pt idx="37">
                  <c:v>0.08181408702217832</c:v>
                </c:pt>
                <c:pt idx="38">
                  <c:v>0.07003084549357029</c:v>
                </c:pt>
                <c:pt idx="39">
                  <c:v>0.05885720816826539</c:v>
                </c:pt>
                <c:pt idx="40">
                  <c:v>0.04828757372044309</c:v>
                </c:pt>
                <c:pt idx="41">
                  <c:v>0.03831636710436183</c:v>
                </c:pt>
                <c:pt idx="42">
                  <c:v>0.028938039472991024</c:v>
                </c:pt>
                <c:pt idx="43">
                  <c:v>0.02014706809682938</c:v>
                </c:pt>
                <c:pt idx="44">
                  <c:v>0.011937956282910264</c:v>
                </c:pt>
                <c:pt idx="45">
                  <c:v>0.004305233293992781</c:v>
                </c:pt>
                <c:pt idx="46">
                  <c:v>-0.00275654573206096</c:v>
                </c:pt>
              </c:numCache>
            </c:numRef>
          </c:xVal>
          <c:yVal>
            <c:numRef>
              <c:f>'L=60rx'!$E$12:$E$58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3"/>
          <c:order val="1"/>
          <c:tx>
            <c:v>Out-of-plane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'L=60rx'!$S$12:$S$37</c:f>
              <c:numCache>
                <c:ptCount val="26"/>
                <c:pt idx="0">
                  <c:v>1.1085412360009586</c:v>
                </c:pt>
                <c:pt idx="1">
                  <c:v>1.0764078126407173</c:v>
                </c:pt>
                <c:pt idx="2">
                  <c:v>1.044102550234996</c:v>
                </c:pt>
                <c:pt idx="3">
                  <c:v>1.0116089861177988</c:v>
                </c:pt>
                <c:pt idx="4">
                  <c:v>0.9789083691925146</c:v>
                </c:pt>
                <c:pt idx="5">
                  <c:v>0.9459792274938307</c:v>
                </c:pt>
                <c:pt idx="6">
                  <c:v>0.912796829266135</c:v>
                </c:pt>
                <c:pt idx="7">
                  <c:v>0.8793325043921686</c:v>
                </c:pt>
                <c:pt idx="8">
                  <c:v>0.8455527802193701</c:v>
                </c:pt>
                <c:pt idx="9">
                  <c:v>0.8114182670402594</c:v>
                </c:pt>
                <c:pt idx="10">
                  <c:v>0.7768822002918709</c:v>
                </c:pt>
                <c:pt idx="11">
                  <c:v>0.7418885032589926</c:v>
                </c:pt>
                <c:pt idx="12">
                  <c:v>0.7063691658751865</c:v>
                </c:pt>
                <c:pt idx="13">
                  <c:v>0.6702406245702762</c:v>
                </c:pt>
                <c:pt idx="14">
                  <c:v>0.6333986424387964</c:v>
                </c:pt>
                <c:pt idx="15">
                  <c:v>0.5957108650646515</c:v>
                </c:pt>
                <c:pt idx="16">
                  <c:v>0.5570056358446022</c:v>
                </c:pt>
                <c:pt idx="17">
                  <c:v>0.5170545145949627</c:v>
                </c:pt>
                <c:pt idx="18">
                  <c:v>0.4755435972203015</c:v>
                </c:pt>
                <c:pt idx="19">
                  <c:v>0.43202349906599424</c:v>
                </c:pt>
                <c:pt idx="20">
                  <c:v>0.3858149086375937</c:v>
                </c:pt>
                <c:pt idx="21">
                  <c:v>0.3358098164179441</c:v>
                </c:pt>
                <c:pt idx="22">
                  <c:v>0.27998137611648527</c:v>
                </c:pt>
                <c:pt idx="23">
                  <c:v>0.21381571091787707</c:v>
                </c:pt>
                <c:pt idx="24">
                  <c:v>0.12145367261784411</c:v>
                </c:pt>
                <c:pt idx="25">
                  <c:v>0</c:v>
                </c:pt>
              </c:numCache>
            </c:numRef>
          </c:xVal>
          <c:yVal>
            <c:numRef>
              <c:f>'L=60rx'!$E$12:$E$37</c:f>
              <c:numCache>
                <c:ptCount val="26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</c:numCache>
            </c:numRef>
          </c:yVal>
          <c:smooth val="1"/>
        </c:ser>
        <c:axId val="18706638"/>
        <c:axId val="34142015"/>
      </c:scatterChart>
      <c:valAx>
        <c:axId val="1870663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crossBetween val="midCat"/>
        <c:dispUnits/>
      </c:valAx>
      <c:valAx>
        <c:axId val="34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6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L/rx=50</a:t>
            </a:r>
          </a:p>
        </c:rich>
      </c:tx>
      <c:layout>
        <c:manualLayout>
          <c:xMode val="factor"/>
          <c:yMode val="factor"/>
          <c:x val="0.03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2"/>
          <c:order val="0"/>
          <c:tx>
            <c:v>In-plane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'L=50rx'!$Q$12:$Q$58</c:f>
              <c:numCache>
                <c:ptCount val="47"/>
                <c:pt idx="0">
                  <c:v>1</c:v>
                </c:pt>
                <c:pt idx="1">
                  <c:v>0.9665363921094163</c:v>
                </c:pt>
                <c:pt idx="2">
                  <c:v>0.9336343845527274</c:v>
                </c:pt>
                <c:pt idx="3">
                  <c:v>0.9012908204734464</c:v>
                </c:pt>
                <c:pt idx="4">
                  <c:v>0.8695025528062108</c:v>
                </c:pt>
                <c:pt idx="5">
                  <c:v>0.838266444256272</c:v>
                </c:pt>
                <c:pt idx="6">
                  <c:v>0.8075793672790049</c:v>
                </c:pt>
                <c:pt idx="7">
                  <c:v>0.777438204059459</c:v>
                </c:pt>
                <c:pt idx="8">
                  <c:v>0.7478398464919377</c:v>
                </c:pt>
                <c:pt idx="9">
                  <c:v>0.7187811961596091</c:v>
                </c:pt>
                <c:pt idx="10">
                  <c:v>0.6902591643141508</c:v>
                </c:pt>
                <c:pt idx="11">
                  <c:v>0.6622706718554248</c:v>
                </c:pt>
                <c:pt idx="12">
                  <c:v>0.6348126493111861</c:v>
                </c:pt>
                <c:pt idx="13">
                  <c:v>0.6078820368168223</c:v>
                </c:pt>
                <c:pt idx="14">
                  <c:v>0.5814757840951255</c:v>
                </c:pt>
                <c:pt idx="15">
                  <c:v>0.5555908504360949</c:v>
                </c:pt>
                <c:pt idx="16">
                  <c:v>0.5302242046767728</c:v>
                </c:pt>
                <c:pt idx="17">
                  <c:v>0.5053728251811115</c:v>
                </c:pt>
                <c:pt idx="18">
                  <c:v>0.4810336998198724</c:v>
                </c:pt>
                <c:pt idx="19">
                  <c:v>0.45720382595055575</c:v>
                </c:pt>
                <c:pt idx="20">
                  <c:v>0.4338802103973634</c:v>
                </c:pt>
                <c:pt idx="21">
                  <c:v>0.4110598694311921</c:v>
                </c:pt>
                <c:pt idx="22">
                  <c:v>0.38873982874965873</c:v>
                </c:pt>
                <c:pt idx="23">
                  <c:v>0.3669171234571582</c:v>
                </c:pt>
                <c:pt idx="24">
                  <c:v>0.34558879804494985</c:v>
                </c:pt>
                <c:pt idx="25">
                  <c:v>0.3247519063712791</c:v>
                </c:pt>
                <c:pt idx="26">
                  <c:v>0.3044035116415272</c:v>
                </c:pt>
                <c:pt idx="27">
                  <c:v>0.2845406863883946</c:v>
                </c:pt>
                <c:pt idx="28">
                  <c:v>0.26516051245211447</c:v>
                </c:pt>
                <c:pt idx="29">
                  <c:v>0.24626008096069776</c:v>
                </c:pt>
                <c:pt idx="30">
                  <c:v>0.22783649231020994</c:v>
                </c:pt>
                <c:pt idx="31">
                  <c:v>0.20988685614507827</c:v>
                </c:pt>
                <c:pt idx="32">
                  <c:v>0.19240829133843088</c:v>
                </c:pt>
                <c:pt idx="33">
                  <c:v>0.17539792597246634</c:v>
                </c:pt>
                <c:pt idx="34">
                  <c:v>0.158852897318855</c:v>
                </c:pt>
                <c:pt idx="35">
                  <c:v>0.14277035181917094</c:v>
                </c:pt>
                <c:pt idx="36">
                  <c:v>0.12714744506535483</c:v>
                </c:pt>
                <c:pt idx="37">
                  <c:v>0.11198134178020853</c:v>
                </c:pt>
                <c:pt idx="38">
                  <c:v>0.09726921579791944</c:v>
                </c:pt>
                <c:pt idx="39">
                  <c:v>0.08300825004461698</c:v>
                </c:pt>
                <c:pt idx="40">
                  <c:v>0.06919563651895892</c:v>
                </c:pt>
                <c:pt idx="41">
                  <c:v>0.05582857627274906</c:v>
                </c:pt>
                <c:pt idx="42">
                  <c:v>0.04290427939158591</c:v>
                </c:pt>
                <c:pt idx="43">
                  <c:v>0.03041996497554127</c:v>
                </c:pt>
                <c:pt idx="44">
                  <c:v>0.01837286111987055</c:v>
                </c:pt>
                <c:pt idx="45">
                  <c:v>0.006760204895752822</c:v>
                </c:pt>
                <c:pt idx="46">
                  <c:v>-0.004420757668937817</c:v>
                </c:pt>
              </c:numCache>
            </c:numRef>
          </c:xVal>
          <c:yVal>
            <c:numRef>
              <c:f>'L=50rx'!$E$12:$E$58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2"/>
          <c:order val="1"/>
          <c:tx>
            <c:v>Out-of-plane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'L=50rx'!$S$12:$S$48</c:f>
              <c:numCache>
                <c:ptCount val="37"/>
                <c:pt idx="0">
                  <c:v>1.4343651734571825</c:v>
                </c:pt>
                <c:pt idx="1">
                  <c:v>1.4035092751297469</c:v>
                </c:pt>
                <c:pt idx="2">
                  <c:v>1.3725812795668644</c:v>
                </c:pt>
                <c:pt idx="3">
                  <c:v>1.3415762005020078</c:v>
                </c:pt>
                <c:pt idx="4">
                  <c:v>1.3104885667502806</c:v>
                </c:pt>
                <c:pt idx="5">
                  <c:v>1.2793123600226861</c:v>
                </c:pt>
                <c:pt idx="6">
                  <c:v>1.2480409426474093</c:v>
                </c:pt>
                <c:pt idx="7">
                  <c:v>1.2166669731834847</c:v>
                </c:pt>
                <c:pt idx="8">
                  <c:v>1.1851823074280592</c:v>
                </c:pt>
                <c:pt idx="9">
                  <c:v>1.1535778816964828</c:v>
                </c:pt>
                <c:pt idx="10">
                  <c:v>1.1218435744487727</c:v>
                </c:pt>
                <c:pt idx="11">
                  <c:v>1.0899680412830748</c:v>
                </c:pt>
                <c:pt idx="12">
                  <c:v>1.057938516927489</c:v>
                </c:pt>
                <c:pt idx="13">
                  <c:v>1.0257405760097513</c:v>
                </c:pt>
                <c:pt idx="14">
                  <c:v>0.9933578418881622</c:v>
                </c:pt>
                <c:pt idx="15">
                  <c:v>0.9607716294221047</c:v>
                </c:pt>
                <c:pt idx="16">
                  <c:v>0.9279605028544665</c:v>
                </c:pt>
                <c:pt idx="17">
                  <c:v>0.8948997233809111</c:v>
                </c:pt>
                <c:pt idx="18">
                  <c:v>0.8615605515866875</c:v>
                </c:pt>
                <c:pt idx="19">
                  <c:v>0.8279093563230773</c:v>
                </c:pt>
                <c:pt idx="20">
                  <c:v>0.7939064615041471</c:v>
                </c:pt>
                <c:pt idx="21">
                  <c:v>0.7595046320086458</c:v>
                </c:pt>
                <c:pt idx="22">
                  <c:v>0.7246470530961606</c:v>
                </c:pt>
                <c:pt idx="23">
                  <c:v>0.6892645835766701</c:v>
                </c:pt>
                <c:pt idx="24">
                  <c:v>0.653271941750983</c:v>
                </c:pt>
                <c:pt idx="25">
                  <c:v>0.6165622780213592</c:v>
                </c:pt>
                <c:pt idx="26">
                  <c:v>0.5789992267460164</c:v>
                </c:pt>
                <c:pt idx="27">
                  <c:v>0.5404048626353125</c:v>
                </c:pt>
                <c:pt idx="28">
                  <c:v>0.5005406833026722</c:v>
                </c:pt>
                <c:pt idx="29">
                  <c:v>0.4590760120242941</c:v>
                </c:pt>
                <c:pt idx="30">
                  <c:v>0.4155320000733549</c:v>
                </c:pt>
                <c:pt idx="31">
                  <c:v>0.36917360475473354</c:v>
                </c:pt>
                <c:pt idx="32">
                  <c:v>0.31877532354944726</c:v>
                </c:pt>
                <c:pt idx="33">
                  <c:v>0.26201624463821743</c:v>
                </c:pt>
                <c:pt idx="34">
                  <c:v>0.1933741634717073</c:v>
                </c:pt>
                <c:pt idx="35">
                  <c:v>0.08854869189468484</c:v>
                </c:pt>
                <c:pt idx="36">
                  <c:v>0</c:v>
                </c:pt>
              </c:numCache>
            </c:numRef>
          </c:xVal>
          <c:yVal>
            <c:numRef>
              <c:f>'L=50rx'!$E$12:$E$48</c:f>
              <c:numCache>
                <c:ptCount val="3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</c:numCache>
            </c:numRef>
          </c:yVal>
          <c:smooth val="1"/>
        </c:ser>
        <c:axId val="38842680"/>
        <c:axId val="14039801"/>
      </c:scatterChart>
      <c:valAx>
        <c:axId val="3884268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crossBetween val="midCat"/>
        <c:dispUnits/>
      </c:valAx>
      <c:valAx>
        <c:axId val="1403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26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Interaction Curves for  k=1.0
L/rx=40</a:t>
            </a:r>
          </a:p>
        </c:rich>
      </c:tx>
      <c:layout>
        <c:manualLayout>
          <c:xMode val="factor"/>
          <c:yMode val="factor"/>
          <c:x val="0.04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275"/>
          <c:w val="0.9465"/>
          <c:h val="0.7505"/>
        </c:manualLayout>
      </c:layout>
      <c:scatterChart>
        <c:scatterStyle val="smoothMarker"/>
        <c:varyColors val="0"/>
        <c:ser>
          <c:idx val="1"/>
          <c:order val="0"/>
          <c:tx>
            <c:v>L=40 rx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'L=40rx'!$Q$12:$Q$58</c:f>
              <c:numCache>
                <c:ptCount val="47"/>
                <c:pt idx="0">
                  <c:v>1</c:v>
                </c:pt>
                <c:pt idx="1">
                  <c:v>0.9706833174463895</c:v>
                </c:pt>
                <c:pt idx="2">
                  <c:v>0.9417160818845316</c:v>
                </c:pt>
                <c:pt idx="3">
                  <c:v>0.9130970142871961</c:v>
                </c:pt>
                <c:pt idx="4">
                  <c:v>0.8848248381802254</c:v>
                </c:pt>
                <c:pt idx="5">
                  <c:v>0.8568982796391036</c:v>
                </c:pt>
                <c:pt idx="6">
                  <c:v>0.8293160672855273</c:v>
                </c:pt>
                <c:pt idx="7">
                  <c:v>0.8020769322839795</c:v>
                </c:pt>
                <c:pt idx="8">
                  <c:v>0.7751796083383095</c:v>
                </c:pt>
                <c:pt idx="9">
                  <c:v>0.748622831688312</c:v>
                </c:pt>
                <c:pt idx="10">
                  <c:v>0.722405341106314</c:v>
                </c:pt>
                <c:pt idx="11">
                  <c:v>0.6965258778937616</c:v>
                </c:pt>
                <c:pt idx="12">
                  <c:v>0.6709831858778134</c:v>
                </c:pt>
                <c:pt idx="13">
                  <c:v>0.6457760114079337</c:v>
                </c:pt>
                <c:pt idx="14">
                  <c:v>0.6209031033524937</c:v>
                </c:pt>
                <c:pt idx="15">
                  <c:v>0.5963632130953712</c:v>
                </c:pt>
                <c:pt idx="16">
                  <c:v>0.5721550945325572</c:v>
                </c:pt>
                <c:pt idx="17">
                  <c:v>0.5482775040687651</c:v>
                </c:pt>
                <c:pt idx="18">
                  <c:v>0.5247292006140424</c:v>
                </c:pt>
                <c:pt idx="19">
                  <c:v>0.5015089455803872</c:v>
                </c:pt>
                <c:pt idx="20">
                  <c:v>0.47861550287836624</c:v>
                </c:pt>
                <c:pt idx="21">
                  <c:v>0.4560476389137387</c:v>
                </c:pt>
                <c:pt idx="22">
                  <c:v>0.4338041225840816</c:v>
                </c:pt>
                <c:pt idx="23">
                  <c:v>0.41188372527541933</c:v>
                </c:pt>
                <c:pt idx="24">
                  <c:v>0.3902852208588563</c:v>
                </c:pt>
                <c:pt idx="25">
                  <c:v>0.3690073856872134</c:v>
                </c:pt>
                <c:pt idx="26">
                  <c:v>0.3480489985916677</c:v>
                </c:pt>
                <c:pt idx="27">
                  <c:v>0.3274088408783949</c:v>
                </c:pt>
                <c:pt idx="28">
                  <c:v>0.30708569632521643</c:v>
                </c:pt>
                <c:pt idx="29">
                  <c:v>0.28707835117824854</c:v>
                </c:pt>
                <c:pt idx="30">
                  <c:v>0.2673855941485562</c:v>
                </c:pt>
                <c:pt idx="31">
                  <c:v>0.24800621640880907</c:v>
                </c:pt>
                <c:pt idx="32">
                  <c:v>0.22893901158994187</c:v>
                </c:pt>
                <c:pt idx="33">
                  <c:v>0.21018277577781713</c:v>
                </c:pt>
                <c:pt idx="34">
                  <c:v>0.19173630750989262</c:v>
                </c:pt>
                <c:pt idx="35">
                  <c:v>0.17359840777189087</c:v>
                </c:pt>
                <c:pt idx="36">
                  <c:v>0.15576787999447272</c:v>
                </c:pt>
                <c:pt idx="37">
                  <c:v>0.13824353004991446</c:v>
                </c:pt>
                <c:pt idx="38">
                  <c:v>0.12102416624878742</c:v>
                </c:pt>
                <c:pt idx="39">
                  <c:v>0.10410859933664207</c:v>
                </c:pt>
                <c:pt idx="40">
                  <c:v>0.0874956424906945</c:v>
                </c:pt>
                <c:pt idx="41">
                  <c:v>0.07118411131651677</c:v>
                </c:pt>
                <c:pt idx="42">
                  <c:v>0.055172823844730864</c:v>
                </c:pt>
                <c:pt idx="43">
                  <c:v>0.039460600527705045</c:v>
                </c:pt>
                <c:pt idx="44">
                  <c:v>0.024046264236254746</c:v>
                </c:pt>
                <c:pt idx="45">
                  <c:v>0.00892864025634574</c:v>
                </c:pt>
                <c:pt idx="46">
                  <c:v>-0.005893443714198578</c:v>
                </c:pt>
              </c:numCache>
            </c:numRef>
          </c:xVal>
          <c:yVal>
            <c:numRef>
              <c:f>'L=40rx'!$E$12:$E$58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ser>
          <c:idx val="1"/>
          <c:order val="1"/>
          <c:tx>
            <c:v>L=40 rx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'L=40rx'!$S$12:$S$58</c:f>
              <c:numCache>
                <c:ptCount val="47"/>
                <c:pt idx="0">
                  <c:v>2.0106320087519975</c:v>
                </c:pt>
                <c:pt idx="1">
                  <c:v>1.9806883727552684</c:v>
                </c:pt>
                <c:pt idx="2">
                  <c:v>1.9507224391008435</c:v>
                </c:pt>
                <c:pt idx="3">
                  <c:v>1.9207331641716876</c:v>
                </c:pt>
                <c:pt idx="4">
                  <c:v>1.8907194372989957</c:v>
                </c:pt>
                <c:pt idx="5">
                  <c:v>1.860680075215857</c:v>
                </c:pt>
                <c:pt idx="6">
                  <c:v>1.8306138159437544</c:v>
                </c:pt>
                <c:pt idx="7">
                  <c:v>1.8005193120421754</c:v>
                </c:pt>
                <c:pt idx="8">
                  <c:v>1.7703951231415296</c:v>
                </c:pt>
                <c:pt idx="9">
                  <c:v>1.7402397076677698</c:v>
                </c:pt>
                <c:pt idx="10">
                  <c:v>1.7100514136533165</c:v>
                </c:pt>
                <c:pt idx="11">
                  <c:v>1.6798284685126683</c:v>
                </c:pt>
                <c:pt idx="12">
                  <c:v>1.649568967641952</c:v>
                </c:pt>
                <c:pt idx="13">
                  <c:v>1.6192708616790656</c:v>
                </c:pt>
                <c:pt idx="14">
                  <c:v>1.588931942234217</c:v>
                </c:pt>
                <c:pt idx="15">
                  <c:v>1.5585498258686976</c:v>
                </c:pt>
                <c:pt idx="16">
                  <c:v>1.5281219360614853</c:v>
                </c:pt>
                <c:pt idx="17">
                  <c:v>1.4976454828573638</c:v>
                </c:pt>
                <c:pt idx="18">
                  <c:v>1.4671174398348752</c:v>
                </c:pt>
                <c:pt idx="19">
                  <c:v>1.4365345179653777</c:v>
                </c:pt>
                <c:pt idx="20">
                  <c:v>1.405893135852868</c:v>
                </c:pt>
                <c:pt idx="21">
                  <c:v>1.3751893857444546</c:v>
                </c:pt>
                <c:pt idx="22">
                  <c:v>1.344418994578706</c:v>
                </c:pt>
                <c:pt idx="23">
                  <c:v>1.3135772791875</c:v>
                </c:pt>
                <c:pt idx="24">
                  <c:v>1.2826590945785483</c:v>
                </c:pt>
                <c:pt idx="25">
                  <c:v>1.2516587739900586</c:v>
                </c:pt>
                <c:pt idx="26">
                  <c:v>1.2205700591122741</c:v>
                </c:pt>
                <c:pt idx="27">
                  <c:v>1.1893860184944975</c:v>
                </c:pt>
                <c:pt idx="28">
                  <c:v>1.1580989516759157</c:v>
                </c:pt>
                <c:pt idx="29">
                  <c:v>1.1267002759604372</c:v>
                </c:pt>
                <c:pt idx="30">
                  <c:v>1.0951803919535836</c:v>
                </c:pt>
                <c:pt idx="31">
                  <c:v>1.063528522929072</c:v>
                </c:pt>
                <c:pt idx="32">
                  <c:v>1.0317325217039497</c:v>
                </c:pt>
                <c:pt idx="33">
                  <c:v>0.9997786368458256</c:v>
                </c:pt>
                <c:pt idx="34">
                  <c:v>0.9676512275292231</c:v>
                </c:pt>
                <c:pt idx="35">
                  <c:v>0.9353324129303635</c:v>
                </c:pt>
                <c:pt idx="36">
                  <c:v>0.9028016372998385</c:v>
                </c:pt>
                <c:pt idx="37">
                  <c:v>0.8700351251749616</c:v>
                </c:pt>
                <c:pt idx="38">
                  <c:v>0.837005191655919</c:v>
                </c:pt>
                <c:pt idx="39">
                  <c:v>0.8036793588076787</c:v>
                </c:pt>
                <c:pt idx="40">
                  <c:v>0.7700192087096853</c:v>
                </c:pt>
                <c:pt idx="41">
                  <c:v>0.7359788725799589</c:v>
                </c:pt>
                <c:pt idx="42">
                  <c:v>0.7015030071781972</c:v>
                </c:pt>
                <c:pt idx="43">
                  <c:v>0.6665240328524163</c:v>
                </c:pt>
                <c:pt idx="44">
                  <c:v>0.6309582813098289</c:v>
                </c:pt>
                <c:pt idx="45">
                  <c:v>0.5947004861532116</c:v>
                </c:pt>
                <c:pt idx="46">
                  <c:v>0.5576156676440217</c:v>
                </c:pt>
              </c:numCache>
            </c:numRef>
          </c:xVal>
          <c:yVal>
            <c:numRef>
              <c:f>'L=40rx'!$E$12:$E$58</c:f>
              <c:numCache>
                <c:ptCount val="47"/>
                <c:pt idx="0">
                  <c:v>0</c:v>
                </c:pt>
                <c:pt idx="1">
                  <c:v>0.02192982456140351</c:v>
                </c:pt>
                <c:pt idx="2">
                  <c:v>0.04385964912280702</c:v>
                </c:pt>
                <c:pt idx="3">
                  <c:v>0.06578947368421054</c:v>
                </c:pt>
                <c:pt idx="4">
                  <c:v>0.08771929824561404</c:v>
                </c:pt>
                <c:pt idx="5">
                  <c:v>0.10964912280701755</c:v>
                </c:pt>
                <c:pt idx="6">
                  <c:v>0.13157894736842107</c:v>
                </c:pt>
                <c:pt idx="7">
                  <c:v>0.15350877192982457</c:v>
                </c:pt>
                <c:pt idx="8">
                  <c:v>0.1754385964912281</c:v>
                </c:pt>
                <c:pt idx="9">
                  <c:v>0.1973684210526316</c:v>
                </c:pt>
                <c:pt idx="10">
                  <c:v>0.2192982456140351</c:v>
                </c:pt>
                <c:pt idx="11">
                  <c:v>0.24122807017543862</c:v>
                </c:pt>
                <c:pt idx="12">
                  <c:v>0.26315789473684215</c:v>
                </c:pt>
                <c:pt idx="13">
                  <c:v>0.28508771929824567</c:v>
                </c:pt>
                <c:pt idx="14">
                  <c:v>0.30701754385964913</c:v>
                </c:pt>
                <c:pt idx="15">
                  <c:v>0.32894736842105265</c:v>
                </c:pt>
                <c:pt idx="16">
                  <c:v>0.3508771929824562</c:v>
                </c:pt>
                <c:pt idx="17">
                  <c:v>0.3728070175438597</c:v>
                </c:pt>
                <c:pt idx="18">
                  <c:v>0.3947368421052632</c:v>
                </c:pt>
                <c:pt idx="19">
                  <c:v>0.41666666666666674</c:v>
                </c:pt>
                <c:pt idx="20">
                  <c:v>0.4385964912280702</c:v>
                </c:pt>
                <c:pt idx="21">
                  <c:v>0.46052631578947373</c:v>
                </c:pt>
                <c:pt idx="22">
                  <c:v>0.48245614035087725</c:v>
                </c:pt>
                <c:pt idx="23">
                  <c:v>0.5043859649122807</c:v>
                </c:pt>
                <c:pt idx="24">
                  <c:v>0.5263157894736843</c:v>
                </c:pt>
                <c:pt idx="25">
                  <c:v>0.5482456140350878</c:v>
                </c:pt>
                <c:pt idx="26">
                  <c:v>0.5701754385964913</c:v>
                </c:pt>
                <c:pt idx="27">
                  <c:v>0.5921052631578948</c:v>
                </c:pt>
                <c:pt idx="28">
                  <c:v>0.6140350877192983</c:v>
                </c:pt>
                <c:pt idx="29">
                  <c:v>0.6359649122807018</c:v>
                </c:pt>
                <c:pt idx="30">
                  <c:v>0.6578947368421053</c:v>
                </c:pt>
                <c:pt idx="31">
                  <c:v>0.6798245614035089</c:v>
                </c:pt>
                <c:pt idx="32">
                  <c:v>0.7017543859649124</c:v>
                </c:pt>
                <c:pt idx="33">
                  <c:v>0.7236842105263159</c:v>
                </c:pt>
                <c:pt idx="34">
                  <c:v>0.7456140350877194</c:v>
                </c:pt>
                <c:pt idx="35">
                  <c:v>0.7675438596491229</c:v>
                </c:pt>
                <c:pt idx="36">
                  <c:v>0.7894736842105264</c:v>
                </c:pt>
                <c:pt idx="37">
                  <c:v>0.8114035087719299</c:v>
                </c:pt>
                <c:pt idx="38">
                  <c:v>0.8333333333333335</c:v>
                </c:pt>
                <c:pt idx="39">
                  <c:v>0.855263157894737</c:v>
                </c:pt>
                <c:pt idx="40">
                  <c:v>0.8771929824561404</c:v>
                </c:pt>
                <c:pt idx="41">
                  <c:v>0.899122807017544</c:v>
                </c:pt>
                <c:pt idx="42">
                  <c:v>0.9210526315789475</c:v>
                </c:pt>
                <c:pt idx="43">
                  <c:v>0.942982456140351</c:v>
                </c:pt>
                <c:pt idx="44">
                  <c:v>0.9649122807017545</c:v>
                </c:pt>
                <c:pt idx="45">
                  <c:v>0.986842105263158</c:v>
                </c:pt>
                <c:pt idx="46">
                  <c:v>1.0087719298245614</c:v>
                </c:pt>
              </c:numCache>
            </c:numRef>
          </c:yVal>
          <c:smooth val="1"/>
        </c:ser>
        <c:axId val="59249346"/>
        <c:axId val="63482067"/>
      </c:scatterChart>
      <c:valAx>
        <c:axId val="592493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Mo/M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crossBetween val="midCat"/>
        <c:dispUnits/>
      </c:valAx>
      <c:valAx>
        <c:axId val="6348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P/P</a:t>
                </a:r>
                <a:r>
                  <a:rPr lang="en-US" cap="none" sz="2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93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1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0.44875</cdr:x>
      <cdr:y>0.31925</cdr:y>
    </cdr:from>
    <cdr:to>
      <cdr:x>0.8575</cdr:x>
      <cdr:y>0.483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1885950"/>
          <a:ext cx="35433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L/r</a:t>
          </a:r>
          <a:r>
            <a:rPr lang="en-US" cap="none" sz="2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2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2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/E)^0.5 = 0, 2.5, 5.0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0.54125</cdr:y>
    </cdr:from>
    <cdr:to>
      <cdr:x>0.54825</cdr:x>
      <cdr:y>0.54125</cdr:y>
    </cdr:to>
    <cdr:sp>
      <cdr:nvSpPr>
        <cdr:cNvPr id="1" name="Line 1"/>
        <cdr:cNvSpPr>
          <a:spLocks/>
        </cdr:cNvSpPr>
      </cdr:nvSpPr>
      <cdr:spPr>
        <a:xfrm>
          <a:off x="923925" y="3209925"/>
          <a:ext cx="382905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0.25</cdr:y>
    </cdr:from>
    <cdr:to>
      <cdr:x>0.363</cdr:x>
      <cdr:y>0.78225</cdr:y>
    </cdr:to>
    <cdr:sp>
      <cdr:nvSpPr>
        <cdr:cNvPr id="1" name="Line 1"/>
        <cdr:cNvSpPr>
          <a:spLocks/>
        </cdr:cNvSpPr>
      </cdr:nvSpPr>
      <cdr:spPr>
        <a:xfrm flipH="1" flipV="1">
          <a:off x="1009650" y="1476375"/>
          <a:ext cx="2143125" cy="3162300"/>
        </a:xfrm>
        <a:prstGeom prst="line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0.358</cdr:y>
    </cdr:from>
    <cdr:to>
      <cdr:x>0.65925</cdr:x>
      <cdr:y>0.78625</cdr:y>
    </cdr:to>
    <cdr:sp>
      <cdr:nvSpPr>
        <cdr:cNvPr id="1" name="Freeform 1"/>
        <cdr:cNvSpPr>
          <a:spLocks/>
        </cdr:cNvSpPr>
      </cdr:nvSpPr>
      <cdr:spPr>
        <a:xfrm>
          <a:off x="1019175" y="2124075"/>
          <a:ext cx="4695825" cy="2543175"/>
        </a:xfrm>
        <a:custGeom>
          <a:pathLst>
            <a:path h="2487945" w="4638327">
              <a:moveTo>
                <a:pt x="0" y="0"/>
              </a:moveTo>
              <a:lnTo>
                <a:pt x="694629" y="123277"/>
              </a:lnTo>
              <a:lnTo>
                <a:pt x="2229534" y="1255179"/>
              </a:lnTo>
              <a:lnTo>
                <a:pt x="4638327" y="2487945"/>
              </a:lnTo>
            </a:path>
          </a:pathLst>
        </a:custGeom>
        <a:noFill/>
        <a:ln w="19050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zoomScale="75" zoomScaleNormal="75" zoomScalePageLayoutView="0" workbookViewId="0" topLeftCell="C1">
      <selection activeCell="G11" sqref="G11"/>
    </sheetView>
  </sheetViews>
  <sheetFormatPr defaultColWidth="8.8515625" defaultRowHeight="12.75"/>
  <cols>
    <col min="1" max="3" width="8.8515625" style="0" customWidth="1"/>
    <col min="4" max="4" width="14.140625" style="0" customWidth="1"/>
  </cols>
  <sheetData>
    <row r="1" ht="13.5" thickBot="1">
      <c r="A1" t="s">
        <v>0</v>
      </c>
    </row>
    <row r="2" spans="1:8" ht="12.75">
      <c r="A2" s="15" t="s">
        <v>1</v>
      </c>
      <c r="B2" s="11">
        <v>9.12</v>
      </c>
      <c r="D2" s="9" t="s">
        <v>22</v>
      </c>
      <c r="E2" s="11">
        <v>50</v>
      </c>
      <c r="G2" s="52" t="s">
        <v>25</v>
      </c>
      <c r="H2" s="11" t="e">
        <f>PI()^2*29000*B7/E3^2</f>
        <v>#DIV/0!</v>
      </c>
    </row>
    <row r="3" spans="1:8" ht="12.75">
      <c r="A3" s="12" t="s">
        <v>2</v>
      </c>
      <c r="B3" s="16">
        <v>8</v>
      </c>
      <c r="D3" s="19" t="s">
        <v>15</v>
      </c>
      <c r="E3" s="16">
        <v>0</v>
      </c>
      <c r="G3" s="13" t="s">
        <v>26</v>
      </c>
      <c r="H3" s="16" t="e">
        <f>PI()^2*29000*B10/E3^2</f>
        <v>#DIV/0!</v>
      </c>
    </row>
    <row r="4" spans="1:8" ht="12.75">
      <c r="A4" s="12" t="s">
        <v>3</v>
      </c>
      <c r="B4" s="16">
        <v>0.285</v>
      </c>
      <c r="D4" s="19"/>
      <c r="E4" s="16"/>
      <c r="G4" s="13" t="s">
        <v>27</v>
      </c>
      <c r="H4" s="16" t="e">
        <f>+(PI()^2*29000*B15/E3^2+B14*11200)/H5</f>
        <v>#DIV/0!</v>
      </c>
    </row>
    <row r="5" spans="1:8" ht="13.5" thickBot="1">
      <c r="A5" s="12" t="s">
        <v>4</v>
      </c>
      <c r="B5" s="16">
        <v>8</v>
      </c>
      <c r="D5" s="19" t="s">
        <v>16</v>
      </c>
      <c r="E5" s="16">
        <f>E3/B9</f>
        <v>0</v>
      </c>
      <c r="G5" s="14" t="s">
        <v>28</v>
      </c>
      <c r="H5" s="18">
        <f>(B7+B10)/B2</f>
        <v>16.12938596491228</v>
      </c>
    </row>
    <row r="6" spans="1:5" ht="12.75">
      <c r="A6" s="12" t="s">
        <v>5</v>
      </c>
      <c r="B6" s="16">
        <v>0.435</v>
      </c>
      <c r="D6" s="19"/>
      <c r="E6" s="16"/>
    </row>
    <row r="7" spans="1:5" ht="13.5" thickBot="1">
      <c r="A7" s="12" t="s">
        <v>6</v>
      </c>
      <c r="B7" s="16">
        <v>110</v>
      </c>
      <c r="D7" s="20" t="s">
        <v>23</v>
      </c>
      <c r="E7" s="18">
        <f>E5*($E$2/29000)^0.5</f>
        <v>0</v>
      </c>
    </row>
    <row r="8" spans="1:2" ht="12.75">
      <c r="A8" s="12" t="s">
        <v>7</v>
      </c>
      <c r="B8" s="16">
        <v>27.5</v>
      </c>
    </row>
    <row r="9" spans="1:2" ht="13.5" thickBot="1">
      <c r="A9" s="12" t="s">
        <v>8</v>
      </c>
      <c r="B9" s="16">
        <v>30.4</v>
      </c>
    </row>
    <row r="10" spans="1:19" ht="13.5" thickBot="1">
      <c r="A10" s="12" t="s">
        <v>9</v>
      </c>
      <c r="B10" s="16">
        <v>37.1</v>
      </c>
      <c r="F10" s="21" t="s">
        <v>21</v>
      </c>
      <c r="G10" s="37">
        <v>-1</v>
      </c>
      <c r="H10" s="37">
        <v>-0.5</v>
      </c>
      <c r="I10" s="37">
        <v>0</v>
      </c>
      <c r="J10" s="37">
        <v>0.5</v>
      </c>
      <c r="K10" s="22">
        <v>1</v>
      </c>
      <c r="L10" s="23" t="s">
        <v>21</v>
      </c>
      <c r="M10" s="24">
        <v>-1</v>
      </c>
      <c r="N10" s="24">
        <v>-0.5</v>
      </c>
      <c r="O10" s="24">
        <v>0</v>
      </c>
      <c r="P10" s="24">
        <v>0.5</v>
      </c>
      <c r="Q10" s="25">
        <v>1</v>
      </c>
      <c r="S10" s="56"/>
    </row>
    <row r="11" spans="1:19" ht="18.75">
      <c r="A11" s="12" t="s">
        <v>11</v>
      </c>
      <c r="B11" s="16">
        <v>9.27</v>
      </c>
      <c r="D11" s="26" t="s">
        <v>17</v>
      </c>
      <c r="E11" s="26" t="s">
        <v>18</v>
      </c>
      <c r="F11" s="48" t="s">
        <v>19</v>
      </c>
      <c r="G11" s="2" t="s">
        <v>20</v>
      </c>
      <c r="H11" s="41" t="s">
        <v>20</v>
      </c>
      <c r="I11" s="41" t="s">
        <v>20</v>
      </c>
      <c r="J11" s="41" t="s">
        <v>20</v>
      </c>
      <c r="K11" s="51" t="s">
        <v>20</v>
      </c>
      <c r="L11" s="3"/>
      <c r="M11" s="4" t="s">
        <v>24</v>
      </c>
      <c r="N11" s="4" t="s">
        <v>24</v>
      </c>
      <c r="O11" s="4" t="s">
        <v>24</v>
      </c>
      <c r="P11" s="4" t="s">
        <v>24</v>
      </c>
      <c r="Q11" s="5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27">
        <v>0</v>
      </c>
      <c r="E12" s="27">
        <f>D12/($B$2*$E$2)</f>
        <v>0</v>
      </c>
      <c r="F12" s="49">
        <f>$E$7*E12^0.5</f>
        <v>0</v>
      </c>
      <c r="G12" s="3">
        <f aca="true" t="shared" si="0" ref="G12:J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aca="true" t="shared" si="1" ref="K12:K58">IF(K$10&lt;=COS($F12),1,((1+K$10^2-2*K$10*COS($F12))^0.5)/SIN($F12))</f>
        <v>1</v>
      </c>
      <c r="L12" s="3"/>
      <c r="M12" s="4">
        <f>(1-$E12)/G12</f>
        <v>1</v>
      </c>
      <c r="N12" s="4">
        <f aca="true" t="shared" si="2" ref="N12:N58">(1-$E12)/H12</f>
        <v>1</v>
      </c>
      <c r="O12" s="4">
        <f aca="true" t="shared" si="3" ref="O12:O58">(1-$E12)/I12</f>
        <v>1</v>
      </c>
      <c r="P12" s="4">
        <f aca="true" t="shared" si="4" ref="P12:P58">(1-$E12)/J12</f>
        <v>1</v>
      </c>
      <c r="Q12" s="5">
        <f aca="true" t="shared" si="5" ref="Q12:Q58">(1-$E12)/K12</f>
        <v>1</v>
      </c>
      <c r="S12" s="54" t="e">
        <f>(($H$5*($H$3-D12)*($H$4-D12))^0.5)/($H$7)</f>
        <v>#DIV/0!</v>
      </c>
    </row>
    <row r="13" spans="1:19" ht="13.5" thickBot="1">
      <c r="A13" s="1"/>
      <c r="D13" s="27">
        <f>+D12+10</f>
        <v>10</v>
      </c>
      <c r="E13" s="27">
        <f aca="true" t="shared" si="6" ref="E13:E58">D13/($B$2*$E$2)</f>
        <v>0.02192982456140351</v>
      </c>
      <c r="F13" s="49">
        <f aca="true" t="shared" si="7" ref="F13:F58">$E$7*E13^0.5</f>
        <v>0</v>
      </c>
      <c r="G13" s="3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1"/>
        <v>1</v>
      </c>
      <c r="L13" s="3"/>
      <c r="M13" s="4">
        <f aca="true" t="shared" si="8" ref="M13:M58">(1-$E13)/G13</f>
        <v>0.9780701754385965</v>
      </c>
      <c r="N13" s="4">
        <f t="shared" si="2"/>
        <v>0.9780701754385965</v>
      </c>
      <c r="O13" s="4">
        <f t="shared" si="3"/>
        <v>0.9780701754385965</v>
      </c>
      <c r="P13" s="4">
        <f t="shared" si="4"/>
        <v>0.9780701754385965</v>
      </c>
      <c r="Q13" s="5">
        <f t="shared" si="5"/>
        <v>0.9780701754385965</v>
      </c>
      <c r="S13" s="54" t="e">
        <f aca="true" t="shared" si="9" ref="S13:S58">(($H$5*($H$3-D13)*($H$4-D13))^0.5)/($H$7)</f>
        <v>#DIV/0!</v>
      </c>
    </row>
    <row r="14" spans="1:19" ht="12.75">
      <c r="A14" s="15" t="s">
        <v>12</v>
      </c>
      <c r="B14" s="11">
        <v>0.536</v>
      </c>
      <c r="D14" s="27">
        <f aca="true" t="shared" si="10" ref="D14:D58">+D13+10</f>
        <v>20</v>
      </c>
      <c r="E14" s="27">
        <f t="shared" si="6"/>
        <v>0.04385964912280702</v>
      </c>
      <c r="F14" s="49">
        <f t="shared" si="7"/>
        <v>0</v>
      </c>
      <c r="G14" s="3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1"/>
        <v>1</v>
      </c>
      <c r="L14" s="3"/>
      <c r="M14" s="4">
        <f t="shared" si="8"/>
        <v>0.956140350877193</v>
      </c>
      <c r="N14" s="4">
        <f t="shared" si="2"/>
        <v>0.956140350877193</v>
      </c>
      <c r="O14" s="4">
        <f t="shared" si="3"/>
        <v>0.956140350877193</v>
      </c>
      <c r="P14" s="4">
        <f t="shared" si="4"/>
        <v>0.956140350877193</v>
      </c>
      <c r="Q14" s="5">
        <f t="shared" si="5"/>
        <v>0.956140350877193</v>
      </c>
      <c r="S14" s="54" t="e">
        <f t="shared" si="9"/>
        <v>#DIV/0!</v>
      </c>
    </row>
    <row r="15" spans="1:19" ht="13.5" thickBot="1">
      <c r="A15" s="17" t="s">
        <v>13</v>
      </c>
      <c r="B15" s="18">
        <v>531</v>
      </c>
      <c r="D15" s="27">
        <f t="shared" si="10"/>
        <v>30</v>
      </c>
      <c r="E15" s="27">
        <f t="shared" si="6"/>
        <v>0.06578947368421054</v>
      </c>
      <c r="F15" s="49">
        <f t="shared" si="7"/>
        <v>0</v>
      </c>
      <c r="G15" s="3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</v>
      </c>
      <c r="K15" s="5">
        <f t="shared" si="1"/>
        <v>1</v>
      </c>
      <c r="L15" s="3"/>
      <c r="M15" s="4">
        <f t="shared" si="8"/>
        <v>0.9342105263157895</v>
      </c>
      <c r="N15" s="4">
        <f t="shared" si="2"/>
        <v>0.9342105263157895</v>
      </c>
      <c r="O15" s="4">
        <f t="shared" si="3"/>
        <v>0.9342105263157895</v>
      </c>
      <c r="P15" s="4">
        <f t="shared" si="4"/>
        <v>0.9342105263157895</v>
      </c>
      <c r="Q15" s="5">
        <f t="shared" si="5"/>
        <v>0.9342105263157895</v>
      </c>
      <c r="S15" s="54" t="e">
        <f t="shared" si="9"/>
        <v>#DIV/0!</v>
      </c>
    </row>
    <row r="16" spans="4:19" ht="12.75">
      <c r="D16" s="27">
        <f t="shared" si="10"/>
        <v>40</v>
      </c>
      <c r="E16" s="27">
        <f t="shared" si="6"/>
        <v>0.08771929824561404</v>
      </c>
      <c r="F16" s="49">
        <f t="shared" si="7"/>
        <v>0</v>
      </c>
      <c r="G16" s="3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</v>
      </c>
      <c r="K16" s="5">
        <f t="shared" si="1"/>
        <v>1</v>
      </c>
      <c r="L16" s="3"/>
      <c r="M16" s="4">
        <f t="shared" si="8"/>
        <v>0.9122807017543859</v>
      </c>
      <c r="N16" s="4">
        <f t="shared" si="2"/>
        <v>0.9122807017543859</v>
      </c>
      <c r="O16" s="4">
        <f t="shared" si="3"/>
        <v>0.9122807017543859</v>
      </c>
      <c r="P16" s="4">
        <f t="shared" si="4"/>
        <v>0.9122807017543859</v>
      </c>
      <c r="Q16" s="5">
        <f t="shared" si="5"/>
        <v>0.9122807017543859</v>
      </c>
      <c r="S16" s="54" t="e">
        <f t="shared" si="9"/>
        <v>#DIV/0!</v>
      </c>
    </row>
    <row r="17" spans="4:19" ht="12.75">
      <c r="D17" s="27">
        <f t="shared" si="10"/>
        <v>50</v>
      </c>
      <c r="E17" s="27">
        <f t="shared" si="6"/>
        <v>0.10964912280701755</v>
      </c>
      <c r="F17" s="49">
        <f t="shared" si="7"/>
        <v>0</v>
      </c>
      <c r="G17" s="3">
        <f t="shared" si="0"/>
        <v>1</v>
      </c>
      <c r="H17" s="4">
        <f t="shared" si="0"/>
        <v>1</v>
      </c>
      <c r="I17" s="4">
        <f t="shared" si="0"/>
        <v>1</v>
      </c>
      <c r="J17" s="4">
        <f t="shared" si="0"/>
        <v>1</v>
      </c>
      <c r="K17" s="5">
        <f t="shared" si="1"/>
        <v>1</v>
      </c>
      <c r="L17" s="3"/>
      <c r="M17" s="4">
        <f t="shared" si="8"/>
        <v>0.8903508771929824</v>
      </c>
      <c r="N17" s="4">
        <f t="shared" si="2"/>
        <v>0.8903508771929824</v>
      </c>
      <c r="O17" s="4">
        <f t="shared" si="3"/>
        <v>0.8903508771929824</v>
      </c>
      <c r="P17" s="4">
        <f t="shared" si="4"/>
        <v>0.8903508771929824</v>
      </c>
      <c r="Q17" s="5">
        <f t="shared" si="5"/>
        <v>0.8903508771929824</v>
      </c>
      <c r="S17" s="54" t="e">
        <f t="shared" si="9"/>
        <v>#DIV/0!</v>
      </c>
    </row>
    <row r="18" spans="4:19" ht="12.75">
      <c r="D18" s="27">
        <f t="shared" si="10"/>
        <v>60</v>
      </c>
      <c r="E18" s="27">
        <f t="shared" si="6"/>
        <v>0.13157894736842107</v>
      </c>
      <c r="F18" s="49">
        <f t="shared" si="7"/>
        <v>0</v>
      </c>
      <c r="G18" s="3">
        <f t="shared" si="0"/>
        <v>1</v>
      </c>
      <c r="H18" s="4">
        <f t="shared" si="0"/>
        <v>1</v>
      </c>
      <c r="I18" s="4">
        <f t="shared" si="0"/>
        <v>1</v>
      </c>
      <c r="J18" s="4">
        <f t="shared" si="0"/>
        <v>1</v>
      </c>
      <c r="K18" s="5">
        <f t="shared" si="1"/>
        <v>1</v>
      </c>
      <c r="L18" s="3"/>
      <c r="M18" s="4">
        <f t="shared" si="8"/>
        <v>0.868421052631579</v>
      </c>
      <c r="N18" s="4">
        <f t="shared" si="2"/>
        <v>0.868421052631579</v>
      </c>
      <c r="O18" s="4">
        <f t="shared" si="3"/>
        <v>0.868421052631579</v>
      </c>
      <c r="P18" s="4">
        <f t="shared" si="4"/>
        <v>0.868421052631579</v>
      </c>
      <c r="Q18" s="5">
        <f t="shared" si="5"/>
        <v>0.868421052631579</v>
      </c>
      <c r="S18" s="54" t="e">
        <f t="shared" si="9"/>
        <v>#DIV/0!</v>
      </c>
    </row>
    <row r="19" spans="4:19" ht="12.75">
      <c r="D19" s="27">
        <f t="shared" si="10"/>
        <v>70</v>
      </c>
      <c r="E19" s="27">
        <f t="shared" si="6"/>
        <v>0.15350877192982457</v>
      </c>
      <c r="F19" s="49">
        <f t="shared" si="7"/>
        <v>0</v>
      </c>
      <c r="G19" s="3">
        <f t="shared" si="0"/>
        <v>1</v>
      </c>
      <c r="H19" s="4">
        <f t="shared" si="0"/>
        <v>1</v>
      </c>
      <c r="I19" s="4">
        <f t="shared" si="0"/>
        <v>1</v>
      </c>
      <c r="J19" s="4">
        <f t="shared" si="0"/>
        <v>1</v>
      </c>
      <c r="K19" s="5">
        <f t="shared" si="1"/>
        <v>1</v>
      </c>
      <c r="L19" s="3"/>
      <c r="M19" s="4">
        <f t="shared" si="8"/>
        <v>0.8464912280701754</v>
      </c>
      <c r="N19" s="4">
        <f t="shared" si="2"/>
        <v>0.8464912280701754</v>
      </c>
      <c r="O19" s="4">
        <f t="shared" si="3"/>
        <v>0.8464912280701754</v>
      </c>
      <c r="P19" s="4">
        <f t="shared" si="4"/>
        <v>0.8464912280701754</v>
      </c>
      <c r="Q19" s="5">
        <f t="shared" si="5"/>
        <v>0.8464912280701754</v>
      </c>
      <c r="S19" s="54" t="e">
        <f t="shared" si="9"/>
        <v>#DIV/0!</v>
      </c>
    </row>
    <row r="20" spans="4:19" ht="12.75">
      <c r="D20" s="27">
        <f t="shared" si="10"/>
        <v>80</v>
      </c>
      <c r="E20" s="27">
        <f t="shared" si="6"/>
        <v>0.1754385964912281</v>
      </c>
      <c r="F20" s="49">
        <f t="shared" si="7"/>
        <v>0</v>
      </c>
      <c r="G20" s="3">
        <f t="shared" si="0"/>
        <v>1</v>
      </c>
      <c r="H20" s="4">
        <f t="shared" si="0"/>
        <v>1</v>
      </c>
      <c r="I20" s="4">
        <f t="shared" si="0"/>
        <v>1</v>
      </c>
      <c r="J20" s="4">
        <f t="shared" si="0"/>
        <v>1</v>
      </c>
      <c r="K20" s="5">
        <f t="shared" si="1"/>
        <v>1</v>
      </c>
      <c r="L20" s="3"/>
      <c r="M20" s="4">
        <f t="shared" si="8"/>
        <v>0.8245614035087719</v>
      </c>
      <c r="N20" s="4">
        <f t="shared" si="2"/>
        <v>0.8245614035087719</v>
      </c>
      <c r="O20" s="4">
        <f t="shared" si="3"/>
        <v>0.8245614035087719</v>
      </c>
      <c r="P20" s="4">
        <f t="shared" si="4"/>
        <v>0.8245614035087719</v>
      </c>
      <c r="Q20" s="5">
        <f t="shared" si="5"/>
        <v>0.8245614035087719</v>
      </c>
      <c r="S20" s="54" t="e">
        <f t="shared" si="9"/>
        <v>#DIV/0!</v>
      </c>
    </row>
    <row r="21" spans="4:19" ht="12.75">
      <c r="D21" s="27">
        <f t="shared" si="10"/>
        <v>90</v>
      </c>
      <c r="E21" s="27">
        <f t="shared" si="6"/>
        <v>0.1973684210526316</v>
      </c>
      <c r="F21" s="49">
        <f t="shared" si="7"/>
        <v>0</v>
      </c>
      <c r="G21" s="3">
        <f t="shared" si="0"/>
        <v>1</v>
      </c>
      <c r="H21" s="4">
        <f t="shared" si="0"/>
        <v>1</v>
      </c>
      <c r="I21" s="4">
        <f t="shared" si="0"/>
        <v>1</v>
      </c>
      <c r="J21" s="4">
        <f t="shared" si="0"/>
        <v>1</v>
      </c>
      <c r="K21" s="5">
        <f t="shared" si="1"/>
        <v>1</v>
      </c>
      <c r="L21" s="3"/>
      <c r="M21" s="4">
        <f t="shared" si="8"/>
        <v>0.8026315789473684</v>
      </c>
      <c r="N21" s="4">
        <f t="shared" si="2"/>
        <v>0.8026315789473684</v>
      </c>
      <c r="O21" s="4">
        <f t="shared" si="3"/>
        <v>0.8026315789473684</v>
      </c>
      <c r="P21" s="4">
        <f t="shared" si="4"/>
        <v>0.8026315789473684</v>
      </c>
      <c r="Q21" s="5">
        <f t="shared" si="5"/>
        <v>0.8026315789473684</v>
      </c>
      <c r="S21" s="54" t="e">
        <f t="shared" si="9"/>
        <v>#DIV/0!</v>
      </c>
    </row>
    <row r="22" spans="4:19" ht="12.75">
      <c r="D22" s="27">
        <f t="shared" si="10"/>
        <v>100</v>
      </c>
      <c r="E22" s="27">
        <f t="shared" si="6"/>
        <v>0.2192982456140351</v>
      </c>
      <c r="F22" s="49">
        <f t="shared" si="7"/>
        <v>0</v>
      </c>
      <c r="G22" s="3">
        <f t="shared" si="0"/>
        <v>1</v>
      </c>
      <c r="H22" s="4">
        <f t="shared" si="0"/>
        <v>1</v>
      </c>
      <c r="I22" s="4">
        <f t="shared" si="0"/>
        <v>1</v>
      </c>
      <c r="J22" s="4">
        <f t="shared" si="0"/>
        <v>1</v>
      </c>
      <c r="K22" s="5">
        <f t="shared" si="1"/>
        <v>1</v>
      </c>
      <c r="L22" s="3"/>
      <c r="M22" s="4">
        <f t="shared" si="8"/>
        <v>0.7807017543859649</v>
      </c>
      <c r="N22" s="4">
        <f t="shared" si="2"/>
        <v>0.7807017543859649</v>
      </c>
      <c r="O22" s="4">
        <f t="shared" si="3"/>
        <v>0.7807017543859649</v>
      </c>
      <c r="P22" s="4">
        <f t="shared" si="4"/>
        <v>0.7807017543859649</v>
      </c>
      <c r="Q22" s="5">
        <f t="shared" si="5"/>
        <v>0.7807017543859649</v>
      </c>
      <c r="S22" s="54" t="e">
        <f t="shared" si="9"/>
        <v>#DIV/0!</v>
      </c>
    </row>
    <row r="23" spans="4:19" ht="12.75">
      <c r="D23" s="27">
        <f t="shared" si="10"/>
        <v>110</v>
      </c>
      <c r="E23" s="27">
        <f t="shared" si="6"/>
        <v>0.24122807017543862</v>
      </c>
      <c r="F23" s="49">
        <f t="shared" si="7"/>
        <v>0</v>
      </c>
      <c r="G23" s="3">
        <f t="shared" si="0"/>
        <v>1</v>
      </c>
      <c r="H23" s="4">
        <f t="shared" si="0"/>
        <v>1</v>
      </c>
      <c r="I23" s="4">
        <f t="shared" si="0"/>
        <v>1</v>
      </c>
      <c r="J23" s="4">
        <f t="shared" si="0"/>
        <v>1</v>
      </c>
      <c r="K23" s="5">
        <f t="shared" si="1"/>
        <v>1</v>
      </c>
      <c r="L23" s="3"/>
      <c r="M23" s="4">
        <f t="shared" si="8"/>
        <v>0.7587719298245614</v>
      </c>
      <c r="N23" s="4">
        <f t="shared" si="2"/>
        <v>0.7587719298245614</v>
      </c>
      <c r="O23" s="4">
        <f t="shared" si="3"/>
        <v>0.7587719298245614</v>
      </c>
      <c r="P23" s="4">
        <f t="shared" si="4"/>
        <v>0.7587719298245614</v>
      </c>
      <c r="Q23" s="5">
        <f t="shared" si="5"/>
        <v>0.7587719298245614</v>
      </c>
      <c r="S23" s="54" t="e">
        <f t="shared" si="9"/>
        <v>#DIV/0!</v>
      </c>
    </row>
    <row r="24" spans="4:19" ht="12.75">
      <c r="D24" s="27">
        <f t="shared" si="10"/>
        <v>120</v>
      </c>
      <c r="E24" s="27">
        <f t="shared" si="6"/>
        <v>0.26315789473684215</v>
      </c>
      <c r="F24" s="49">
        <f t="shared" si="7"/>
        <v>0</v>
      </c>
      <c r="G24" s="3">
        <f t="shared" si="0"/>
        <v>1</v>
      </c>
      <c r="H24" s="4">
        <f t="shared" si="0"/>
        <v>1</v>
      </c>
      <c r="I24" s="4">
        <f t="shared" si="0"/>
        <v>1</v>
      </c>
      <c r="J24" s="4">
        <f t="shared" si="0"/>
        <v>1</v>
      </c>
      <c r="K24" s="5">
        <f t="shared" si="1"/>
        <v>1</v>
      </c>
      <c r="L24" s="3"/>
      <c r="M24" s="4">
        <f t="shared" si="8"/>
        <v>0.7368421052631579</v>
      </c>
      <c r="N24" s="4">
        <f t="shared" si="2"/>
        <v>0.7368421052631579</v>
      </c>
      <c r="O24" s="4">
        <f t="shared" si="3"/>
        <v>0.7368421052631579</v>
      </c>
      <c r="P24" s="4">
        <f t="shared" si="4"/>
        <v>0.7368421052631579</v>
      </c>
      <c r="Q24" s="5">
        <f t="shared" si="5"/>
        <v>0.7368421052631579</v>
      </c>
      <c r="S24" s="54" t="e">
        <f t="shared" si="9"/>
        <v>#DIV/0!</v>
      </c>
    </row>
    <row r="25" spans="4:19" ht="12.75">
      <c r="D25" s="27">
        <f t="shared" si="10"/>
        <v>130</v>
      </c>
      <c r="E25" s="27">
        <f t="shared" si="6"/>
        <v>0.28508771929824567</v>
      </c>
      <c r="F25" s="49">
        <f t="shared" si="7"/>
        <v>0</v>
      </c>
      <c r="G25" s="3">
        <f t="shared" si="0"/>
        <v>1</v>
      </c>
      <c r="H25" s="4">
        <f t="shared" si="0"/>
        <v>1</v>
      </c>
      <c r="I25" s="4">
        <f t="shared" si="0"/>
        <v>1</v>
      </c>
      <c r="J25" s="4">
        <f t="shared" si="0"/>
        <v>1</v>
      </c>
      <c r="K25" s="5">
        <f t="shared" si="1"/>
        <v>1</v>
      </c>
      <c r="L25" s="3"/>
      <c r="M25" s="4">
        <f t="shared" si="8"/>
        <v>0.7149122807017543</v>
      </c>
      <c r="N25" s="4">
        <f t="shared" si="2"/>
        <v>0.7149122807017543</v>
      </c>
      <c r="O25" s="4">
        <f t="shared" si="3"/>
        <v>0.7149122807017543</v>
      </c>
      <c r="P25" s="4">
        <f t="shared" si="4"/>
        <v>0.7149122807017543</v>
      </c>
      <c r="Q25" s="5">
        <f t="shared" si="5"/>
        <v>0.7149122807017543</v>
      </c>
      <c r="S25" s="54" t="e">
        <f t="shared" si="9"/>
        <v>#DIV/0!</v>
      </c>
    </row>
    <row r="26" spans="4:19" ht="12.75">
      <c r="D26" s="27">
        <f t="shared" si="10"/>
        <v>140</v>
      </c>
      <c r="E26" s="27">
        <f t="shared" si="6"/>
        <v>0.30701754385964913</v>
      </c>
      <c r="F26" s="49">
        <f t="shared" si="7"/>
        <v>0</v>
      </c>
      <c r="G26" s="3">
        <f t="shared" si="0"/>
        <v>1</v>
      </c>
      <c r="H26" s="4">
        <f t="shared" si="0"/>
        <v>1</v>
      </c>
      <c r="I26" s="4">
        <f t="shared" si="0"/>
        <v>1</v>
      </c>
      <c r="J26" s="4">
        <f t="shared" si="0"/>
        <v>1</v>
      </c>
      <c r="K26" s="5">
        <f t="shared" si="1"/>
        <v>1</v>
      </c>
      <c r="L26" s="3"/>
      <c r="M26" s="4">
        <f t="shared" si="8"/>
        <v>0.6929824561403508</v>
      </c>
      <c r="N26" s="4">
        <f t="shared" si="2"/>
        <v>0.6929824561403508</v>
      </c>
      <c r="O26" s="4">
        <f t="shared" si="3"/>
        <v>0.6929824561403508</v>
      </c>
      <c r="P26" s="4">
        <f t="shared" si="4"/>
        <v>0.6929824561403508</v>
      </c>
      <c r="Q26" s="5">
        <f t="shared" si="5"/>
        <v>0.6929824561403508</v>
      </c>
      <c r="S26" s="54" t="e">
        <f t="shared" si="9"/>
        <v>#DIV/0!</v>
      </c>
    </row>
    <row r="27" spans="4:19" ht="12.75">
      <c r="D27" s="27">
        <f t="shared" si="10"/>
        <v>150</v>
      </c>
      <c r="E27" s="27">
        <f t="shared" si="6"/>
        <v>0.32894736842105265</v>
      </c>
      <c r="F27" s="49">
        <f t="shared" si="7"/>
        <v>0</v>
      </c>
      <c r="G27" s="3">
        <f t="shared" si="0"/>
        <v>1</v>
      </c>
      <c r="H27" s="4">
        <f t="shared" si="0"/>
        <v>1</v>
      </c>
      <c r="I27" s="4">
        <f t="shared" si="0"/>
        <v>1</v>
      </c>
      <c r="J27" s="4">
        <f t="shared" si="0"/>
        <v>1</v>
      </c>
      <c r="K27" s="5">
        <f t="shared" si="1"/>
        <v>1</v>
      </c>
      <c r="L27" s="3"/>
      <c r="M27" s="4">
        <f t="shared" si="8"/>
        <v>0.6710526315789473</v>
      </c>
      <c r="N27" s="4">
        <f t="shared" si="2"/>
        <v>0.6710526315789473</v>
      </c>
      <c r="O27" s="4">
        <f t="shared" si="3"/>
        <v>0.6710526315789473</v>
      </c>
      <c r="P27" s="4">
        <f t="shared" si="4"/>
        <v>0.6710526315789473</v>
      </c>
      <c r="Q27" s="5">
        <f t="shared" si="5"/>
        <v>0.6710526315789473</v>
      </c>
      <c r="S27" s="54" t="e">
        <f t="shared" si="9"/>
        <v>#DIV/0!</v>
      </c>
    </row>
    <row r="28" spans="4:19" ht="12.75">
      <c r="D28" s="27">
        <f t="shared" si="10"/>
        <v>160</v>
      </c>
      <c r="E28" s="27">
        <f t="shared" si="6"/>
        <v>0.3508771929824562</v>
      </c>
      <c r="F28" s="49">
        <f t="shared" si="7"/>
        <v>0</v>
      </c>
      <c r="G28" s="3">
        <f t="shared" si="0"/>
        <v>1</v>
      </c>
      <c r="H28" s="4">
        <f t="shared" si="0"/>
        <v>1</v>
      </c>
      <c r="I28" s="4">
        <f t="shared" si="0"/>
        <v>1</v>
      </c>
      <c r="J28" s="4">
        <f t="shared" si="0"/>
        <v>1</v>
      </c>
      <c r="K28" s="5">
        <f t="shared" si="1"/>
        <v>1</v>
      </c>
      <c r="L28" s="3"/>
      <c r="M28" s="4">
        <f t="shared" si="8"/>
        <v>0.6491228070175439</v>
      </c>
      <c r="N28" s="4">
        <f t="shared" si="2"/>
        <v>0.6491228070175439</v>
      </c>
      <c r="O28" s="4">
        <f t="shared" si="3"/>
        <v>0.6491228070175439</v>
      </c>
      <c r="P28" s="4">
        <f t="shared" si="4"/>
        <v>0.6491228070175439</v>
      </c>
      <c r="Q28" s="5">
        <f t="shared" si="5"/>
        <v>0.6491228070175439</v>
      </c>
      <c r="S28" s="54" t="e">
        <f t="shared" si="9"/>
        <v>#DIV/0!</v>
      </c>
    </row>
    <row r="29" spans="4:19" ht="12.75">
      <c r="D29" s="27">
        <f t="shared" si="10"/>
        <v>170</v>
      </c>
      <c r="E29" s="27">
        <f t="shared" si="6"/>
        <v>0.3728070175438597</v>
      </c>
      <c r="F29" s="49">
        <f t="shared" si="7"/>
        <v>0</v>
      </c>
      <c r="G29" s="3">
        <f t="shared" si="0"/>
        <v>1</v>
      </c>
      <c r="H29" s="4">
        <f t="shared" si="0"/>
        <v>1</v>
      </c>
      <c r="I29" s="4">
        <f t="shared" si="0"/>
        <v>1</v>
      </c>
      <c r="J29" s="4">
        <f t="shared" si="0"/>
        <v>1</v>
      </c>
      <c r="K29" s="5">
        <f t="shared" si="1"/>
        <v>1</v>
      </c>
      <c r="L29" s="3"/>
      <c r="M29" s="4">
        <f t="shared" si="8"/>
        <v>0.6271929824561403</v>
      </c>
      <c r="N29" s="4">
        <f t="shared" si="2"/>
        <v>0.6271929824561403</v>
      </c>
      <c r="O29" s="4">
        <f t="shared" si="3"/>
        <v>0.6271929824561403</v>
      </c>
      <c r="P29" s="4">
        <f t="shared" si="4"/>
        <v>0.6271929824561403</v>
      </c>
      <c r="Q29" s="5">
        <f t="shared" si="5"/>
        <v>0.6271929824561403</v>
      </c>
      <c r="S29" s="54" t="e">
        <f t="shared" si="9"/>
        <v>#DIV/0!</v>
      </c>
    </row>
    <row r="30" spans="4:19" ht="12.75">
      <c r="D30" s="27">
        <f t="shared" si="10"/>
        <v>180</v>
      </c>
      <c r="E30" s="27">
        <f t="shared" si="6"/>
        <v>0.3947368421052632</v>
      </c>
      <c r="F30" s="49">
        <f t="shared" si="7"/>
        <v>0</v>
      </c>
      <c r="G30" s="3">
        <f t="shared" si="0"/>
        <v>1</v>
      </c>
      <c r="H30" s="4">
        <f t="shared" si="0"/>
        <v>1</v>
      </c>
      <c r="I30" s="4">
        <f t="shared" si="0"/>
        <v>1</v>
      </c>
      <c r="J30" s="4">
        <f t="shared" si="0"/>
        <v>1</v>
      </c>
      <c r="K30" s="5">
        <f t="shared" si="1"/>
        <v>1</v>
      </c>
      <c r="L30" s="3"/>
      <c r="M30" s="4">
        <f t="shared" si="8"/>
        <v>0.6052631578947367</v>
      </c>
      <c r="N30" s="4">
        <f t="shared" si="2"/>
        <v>0.6052631578947367</v>
      </c>
      <c r="O30" s="4">
        <f t="shared" si="3"/>
        <v>0.6052631578947367</v>
      </c>
      <c r="P30" s="4">
        <f t="shared" si="4"/>
        <v>0.6052631578947367</v>
      </c>
      <c r="Q30" s="5">
        <f t="shared" si="5"/>
        <v>0.6052631578947367</v>
      </c>
      <c r="S30" s="54" t="e">
        <f t="shared" si="9"/>
        <v>#DIV/0!</v>
      </c>
    </row>
    <row r="31" spans="4:19" ht="12.75">
      <c r="D31" s="27">
        <f t="shared" si="10"/>
        <v>190</v>
      </c>
      <c r="E31" s="27">
        <f t="shared" si="6"/>
        <v>0.41666666666666674</v>
      </c>
      <c r="F31" s="49">
        <f t="shared" si="7"/>
        <v>0</v>
      </c>
      <c r="G31" s="3">
        <f t="shared" si="0"/>
        <v>1</v>
      </c>
      <c r="H31" s="4">
        <f t="shared" si="0"/>
        <v>1</v>
      </c>
      <c r="I31" s="4">
        <f t="shared" si="0"/>
        <v>1</v>
      </c>
      <c r="J31" s="4">
        <f t="shared" si="0"/>
        <v>1</v>
      </c>
      <c r="K31" s="5">
        <f t="shared" si="1"/>
        <v>1</v>
      </c>
      <c r="L31" s="3"/>
      <c r="M31" s="4">
        <f t="shared" si="8"/>
        <v>0.5833333333333333</v>
      </c>
      <c r="N31" s="4">
        <f t="shared" si="2"/>
        <v>0.5833333333333333</v>
      </c>
      <c r="O31" s="4">
        <f t="shared" si="3"/>
        <v>0.5833333333333333</v>
      </c>
      <c r="P31" s="4">
        <f t="shared" si="4"/>
        <v>0.5833333333333333</v>
      </c>
      <c r="Q31" s="5">
        <f t="shared" si="5"/>
        <v>0.5833333333333333</v>
      </c>
      <c r="S31" s="54" t="e">
        <f t="shared" si="9"/>
        <v>#DIV/0!</v>
      </c>
    </row>
    <row r="32" spans="4:19" ht="12.75">
      <c r="D32" s="27">
        <f t="shared" si="10"/>
        <v>200</v>
      </c>
      <c r="E32" s="27">
        <f t="shared" si="6"/>
        <v>0.4385964912280702</v>
      </c>
      <c r="F32" s="49">
        <f t="shared" si="7"/>
        <v>0</v>
      </c>
      <c r="G32" s="3">
        <f aca="true" t="shared" si="11" ref="G32:J51">IF(G$10&lt;=COS($F32),1,((1+G$10^2-2*G$10*COS($F32))^0.5)/SIN($F32))</f>
        <v>1</v>
      </c>
      <c r="H32" s="4">
        <f t="shared" si="11"/>
        <v>1</v>
      </c>
      <c r="I32" s="4">
        <f t="shared" si="11"/>
        <v>1</v>
      </c>
      <c r="J32" s="4">
        <f t="shared" si="11"/>
        <v>1</v>
      </c>
      <c r="K32" s="5">
        <f t="shared" si="1"/>
        <v>1</v>
      </c>
      <c r="L32" s="3"/>
      <c r="M32" s="4">
        <f t="shared" si="8"/>
        <v>0.5614035087719298</v>
      </c>
      <c r="N32" s="4">
        <f t="shared" si="2"/>
        <v>0.5614035087719298</v>
      </c>
      <c r="O32" s="4">
        <f t="shared" si="3"/>
        <v>0.5614035087719298</v>
      </c>
      <c r="P32" s="4">
        <f t="shared" si="4"/>
        <v>0.5614035087719298</v>
      </c>
      <c r="Q32" s="5">
        <f t="shared" si="5"/>
        <v>0.5614035087719298</v>
      </c>
      <c r="S32" s="54" t="e">
        <f t="shared" si="9"/>
        <v>#DIV/0!</v>
      </c>
    </row>
    <row r="33" spans="4:19" ht="12.75">
      <c r="D33" s="27">
        <f t="shared" si="10"/>
        <v>210</v>
      </c>
      <c r="E33" s="27">
        <f t="shared" si="6"/>
        <v>0.46052631578947373</v>
      </c>
      <c r="F33" s="49">
        <f t="shared" si="7"/>
        <v>0</v>
      </c>
      <c r="G33" s="3">
        <f t="shared" si="11"/>
        <v>1</v>
      </c>
      <c r="H33" s="4">
        <f t="shared" si="11"/>
        <v>1</v>
      </c>
      <c r="I33" s="4">
        <f t="shared" si="11"/>
        <v>1</v>
      </c>
      <c r="J33" s="4">
        <f t="shared" si="11"/>
        <v>1</v>
      </c>
      <c r="K33" s="5">
        <f t="shared" si="1"/>
        <v>1</v>
      </c>
      <c r="L33" s="3"/>
      <c r="M33" s="4">
        <f t="shared" si="8"/>
        <v>0.5394736842105263</v>
      </c>
      <c r="N33" s="4">
        <f t="shared" si="2"/>
        <v>0.5394736842105263</v>
      </c>
      <c r="O33" s="4">
        <f t="shared" si="3"/>
        <v>0.5394736842105263</v>
      </c>
      <c r="P33" s="4">
        <f t="shared" si="4"/>
        <v>0.5394736842105263</v>
      </c>
      <c r="Q33" s="5">
        <f t="shared" si="5"/>
        <v>0.5394736842105263</v>
      </c>
      <c r="S33" s="54" t="e">
        <f t="shared" si="9"/>
        <v>#DIV/0!</v>
      </c>
    </row>
    <row r="34" spans="4:19" ht="12.75">
      <c r="D34" s="27">
        <f t="shared" si="10"/>
        <v>220</v>
      </c>
      <c r="E34" s="27">
        <f t="shared" si="6"/>
        <v>0.48245614035087725</v>
      </c>
      <c r="F34" s="49">
        <f t="shared" si="7"/>
        <v>0</v>
      </c>
      <c r="G34" s="3">
        <f t="shared" si="11"/>
        <v>1</v>
      </c>
      <c r="H34" s="4">
        <f t="shared" si="11"/>
        <v>1</v>
      </c>
      <c r="I34" s="4">
        <f t="shared" si="11"/>
        <v>1</v>
      </c>
      <c r="J34" s="4">
        <f t="shared" si="11"/>
        <v>1</v>
      </c>
      <c r="K34" s="5">
        <f t="shared" si="1"/>
        <v>1</v>
      </c>
      <c r="L34" s="3"/>
      <c r="M34" s="4">
        <f t="shared" si="8"/>
        <v>0.5175438596491228</v>
      </c>
      <c r="N34" s="4">
        <f t="shared" si="2"/>
        <v>0.5175438596491228</v>
      </c>
      <c r="O34" s="4">
        <f t="shared" si="3"/>
        <v>0.5175438596491228</v>
      </c>
      <c r="P34" s="4">
        <f t="shared" si="4"/>
        <v>0.5175438596491228</v>
      </c>
      <c r="Q34" s="5">
        <f t="shared" si="5"/>
        <v>0.5175438596491228</v>
      </c>
      <c r="S34" s="54" t="e">
        <f t="shared" si="9"/>
        <v>#DIV/0!</v>
      </c>
    </row>
    <row r="35" spans="4:19" ht="12.75">
      <c r="D35" s="27">
        <f t="shared" si="10"/>
        <v>230</v>
      </c>
      <c r="E35" s="27">
        <f t="shared" si="6"/>
        <v>0.5043859649122807</v>
      </c>
      <c r="F35" s="49">
        <f t="shared" si="7"/>
        <v>0</v>
      </c>
      <c r="G35" s="3">
        <f t="shared" si="11"/>
        <v>1</v>
      </c>
      <c r="H35" s="4">
        <f t="shared" si="11"/>
        <v>1</v>
      </c>
      <c r="I35" s="4">
        <f t="shared" si="11"/>
        <v>1</v>
      </c>
      <c r="J35" s="4">
        <f t="shared" si="11"/>
        <v>1</v>
      </c>
      <c r="K35" s="5">
        <f t="shared" si="1"/>
        <v>1</v>
      </c>
      <c r="L35" s="3"/>
      <c r="M35" s="4">
        <f t="shared" si="8"/>
        <v>0.4956140350877193</v>
      </c>
      <c r="N35" s="4">
        <f t="shared" si="2"/>
        <v>0.4956140350877193</v>
      </c>
      <c r="O35" s="4">
        <f t="shared" si="3"/>
        <v>0.4956140350877193</v>
      </c>
      <c r="P35" s="4">
        <f t="shared" si="4"/>
        <v>0.4956140350877193</v>
      </c>
      <c r="Q35" s="5">
        <f t="shared" si="5"/>
        <v>0.4956140350877193</v>
      </c>
      <c r="S35" s="54" t="e">
        <f t="shared" si="9"/>
        <v>#DIV/0!</v>
      </c>
    </row>
    <row r="36" spans="4:19" ht="12.75">
      <c r="D36" s="27">
        <f t="shared" si="10"/>
        <v>240</v>
      </c>
      <c r="E36" s="27">
        <f t="shared" si="6"/>
        <v>0.5263157894736843</v>
      </c>
      <c r="F36" s="49">
        <f t="shared" si="7"/>
        <v>0</v>
      </c>
      <c r="G36" s="3">
        <f t="shared" si="11"/>
        <v>1</v>
      </c>
      <c r="H36" s="4">
        <f t="shared" si="11"/>
        <v>1</v>
      </c>
      <c r="I36" s="4">
        <f t="shared" si="11"/>
        <v>1</v>
      </c>
      <c r="J36" s="4">
        <f t="shared" si="11"/>
        <v>1</v>
      </c>
      <c r="K36" s="5">
        <f t="shared" si="1"/>
        <v>1</v>
      </c>
      <c r="L36" s="3"/>
      <c r="M36" s="4">
        <f t="shared" si="8"/>
        <v>0.4736842105263157</v>
      </c>
      <c r="N36" s="4">
        <f t="shared" si="2"/>
        <v>0.4736842105263157</v>
      </c>
      <c r="O36" s="4">
        <f t="shared" si="3"/>
        <v>0.4736842105263157</v>
      </c>
      <c r="P36" s="4">
        <f t="shared" si="4"/>
        <v>0.4736842105263157</v>
      </c>
      <c r="Q36" s="5">
        <f t="shared" si="5"/>
        <v>0.4736842105263157</v>
      </c>
      <c r="S36" s="54" t="e">
        <f t="shared" si="9"/>
        <v>#DIV/0!</v>
      </c>
    </row>
    <row r="37" spans="4:19" ht="12.75">
      <c r="D37" s="27">
        <f t="shared" si="10"/>
        <v>250</v>
      </c>
      <c r="E37" s="27">
        <f t="shared" si="6"/>
        <v>0.5482456140350878</v>
      </c>
      <c r="F37" s="49">
        <f t="shared" si="7"/>
        <v>0</v>
      </c>
      <c r="G37" s="3">
        <f t="shared" si="11"/>
        <v>1</v>
      </c>
      <c r="H37" s="4">
        <f t="shared" si="11"/>
        <v>1</v>
      </c>
      <c r="I37" s="4">
        <f t="shared" si="11"/>
        <v>1</v>
      </c>
      <c r="J37" s="4">
        <f t="shared" si="11"/>
        <v>1</v>
      </c>
      <c r="K37" s="5">
        <f t="shared" si="1"/>
        <v>1</v>
      </c>
      <c r="L37" s="3"/>
      <c r="M37" s="4">
        <f t="shared" si="8"/>
        <v>0.45175438596491224</v>
      </c>
      <c r="N37" s="4">
        <f t="shared" si="2"/>
        <v>0.45175438596491224</v>
      </c>
      <c r="O37" s="4">
        <f t="shared" si="3"/>
        <v>0.45175438596491224</v>
      </c>
      <c r="P37" s="4">
        <f t="shared" si="4"/>
        <v>0.45175438596491224</v>
      </c>
      <c r="Q37" s="5">
        <f t="shared" si="5"/>
        <v>0.45175438596491224</v>
      </c>
      <c r="S37" s="54" t="e">
        <f t="shared" si="9"/>
        <v>#DIV/0!</v>
      </c>
    </row>
    <row r="38" spans="4:19" ht="12.75">
      <c r="D38" s="27">
        <f t="shared" si="10"/>
        <v>260</v>
      </c>
      <c r="E38" s="27">
        <f t="shared" si="6"/>
        <v>0.5701754385964913</v>
      </c>
      <c r="F38" s="49">
        <f t="shared" si="7"/>
        <v>0</v>
      </c>
      <c r="G38" s="3">
        <f t="shared" si="11"/>
        <v>1</v>
      </c>
      <c r="H38" s="4">
        <f t="shared" si="11"/>
        <v>1</v>
      </c>
      <c r="I38" s="4">
        <f t="shared" si="11"/>
        <v>1</v>
      </c>
      <c r="J38" s="4">
        <f t="shared" si="11"/>
        <v>1</v>
      </c>
      <c r="K38" s="5">
        <f t="shared" si="1"/>
        <v>1</v>
      </c>
      <c r="L38" s="3"/>
      <c r="M38" s="4">
        <f t="shared" si="8"/>
        <v>0.42982456140350866</v>
      </c>
      <c r="N38" s="4">
        <f t="shared" si="2"/>
        <v>0.42982456140350866</v>
      </c>
      <c r="O38" s="4">
        <f t="shared" si="3"/>
        <v>0.42982456140350866</v>
      </c>
      <c r="P38" s="4">
        <f t="shared" si="4"/>
        <v>0.42982456140350866</v>
      </c>
      <c r="Q38" s="5">
        <f t="shared" si="5"/>
        <v>0.42982456140350866</v>
      </c>
      <c r="S38" s="54" t="e">
        <f t="shared" si="9"/>
        <v>#DIV/0!</v>
      </c>
    </row>
    <row r="39" spans="4:19" ht="12.75">
      <c r="D39" s="27">
        <f t="shared" si="10"/>
        <v>270</v>
      </c>
      <c r="E39" s="27">
        <f t="shared" si="6"/>
        <v>0.5921052631578948</v>
      </c>
      <c r="F39" s="49">
        <f t="shared" si="7"/>
        <v>0</v>
      </c>
      <c r="G39" s="3">
        <f t="shared" si="11"/>
        <v>1</v>
      </c>
      <c r="H39" s="4">
        <f t="shared" si="11"/>
        <v>1</v>
      </c>
      <c r="I39" s="4">
        <f t="shared" si="11"/>
        <v>1</v>
      </c>
      <c r="J39" s="4">
        <f t="shared" si="11"/>
        <v>1</v>
      </c>
      <c r="K39" s="5">
        <f t="shared" si="1"/>
        <v>1</v>
      </c>
      <c r="L39" s="3"/>
      <c r="M39" s="4">
        <f t="shared" si="8"/>
        <v>0.4078947368421052</v>
      </c>
      <c r="N39" s="4">
        <f t="shared" si="2"/>
        <v>0.4078947368421052</v>
      </c>
      <c r="O39" s="4">
        <f t="shared" si="3"/>
        <v>0.4078947368421052</v>
      </c>
      <c r="P39" s="4">
        <f t="shared" si="4"/>
        <v>0.4078947368421052</v>
      </c>
      <c r="Q39" s="5">
        <f t="shared" si="5"/>
        <v>0.4078947368421052</v>
      </c>
      <c r="S39" s="54" t="e">
        <f t="shared" si="9"/>
        <v>#DIV/0!</v>
      </c>
    </row>
    <row r="40" spans="4:19" ht="12.75">
      <c r="D40" s="27">
        <f t="shared" si="10"/>
        <v>280</v>
      </c>
      <c r="E40" s="27">
        <f t="shared" si="6"/>
        <v>0.6140350877192983</v>
      </c>
      <c r="F40" s="49">
        <f t="shared" si="7"/>
        <v>0</v>
      </c>
      <c r="G40" s="3">
        <f t="shared" si="11"/>
        <v>1</v>
      </c>
      <c r="H40" s="4">
        <f t="shared" si="11"/>
        <v>1</v>
      </c>
      <c r="I40" s="4">
        <f t="shared" si="11"/>
        <v>1</v>
      </c>
      <c r="J40" s="4">
        <f t="shared" si="11"/>
        <v>1</v>
      </c>
      <c r="K40" s="5">
        <f t="shared" si="1"/>
        <v>1</v>
      </c>
      <c r="L40" s="3"/>
      <c r="M40" s="4">
        <f t="shared" si="8"/>
        <v>0.38596491228070173</v>
      </c>
      <c r="N40" s="4">
        <f t="shared" si="2"/>
        <v>0.38596491228070173</v>
      </c>
      <c r="O40" s="4">
        <f t="shared" si="3"/>
        <v>0.38596491228070173</v>
      </c>
      <c r="P40" s="4">
        <f t="shared" si="4"/>
        <v>0.38596491228070173</v>
      </c>
      <c r="Q40" s="5">
        <f t="shared" si="5"/>
        <v>0.38596491228070173</v>
      </c>
      <c r="S40" s="54" t="e">
        <f t="shared" si="9"/>
        <v>#DIV/0!</v>
      </c>
    </row>
    <row r="41" spans="4:19" ht="12.75">
      <c r="D41" s="27">
        <f t="shared" si="10"/>
        <v>290</v>
      </c>
      <c r="E41" s="27">
        <f t="shared" si="6"/>
        <v>0.6359649122807018</v>
      </c>
      <c r="F41" s="49">
        <f t="shared" si="7"/>
        <v>0</v>
      </c>
      <c r="G41" s="3">
        <f t="shared" si="11"/>
        <v>1</v>
      </c>
      <c r="H41" s="4">
        <f t="shared" si="11"/>
        <v>1</v>
      </c>
      <c r="I41" s="4">
        <f t="shared" si="11"/>
        <v>1</v>
      </c>
      <c r="J41" s="4">
        <f t="shared" si="11"/>
        <v>1</v>
      </c>
      <c r="K41" s="5">
        <f t="shared" si="1"/>
        <v>1</v>
      </c>
      <c r="L41" s="3"/>
      <c r="M41" s="4">
        <f t="shared" si="8"/>
        <v>0.36403508771929816</v>
      </c>
      <c r="N41" s="4">
        <f t="shared" si="2"/>
        <v>0.36403508771929816</v>
      </c>
      <c r="O41" s="4">
        <f t="shared" si="3"/>
        <v>0.36403508771929816</v>
      </c>
      <c r="P41" s="4">
        <f t="shared" si="4"/>
        <v>0.36403508771929816</v>
      </c>
      <c r="Q41" s="5">
        <f t="shared" si="5"/>
        <v>0.36403508771929816</v>
      </c>
      <c r="S41" s="54" t="e">
        <f t="shared" si="9"/>
        <v>#DIV/0!</v>
      </c>
    </row>
    <row r="42" spans="4:19" ht="12.75">
      <c r="D42" s="27">
        <f t="shared" si="10"/>
        <v>300</v>
      </c>
      <c r="E42" s="27">
        <f t="shared" si="6"/>
        <v>0.6578947368421053</v>
      </c>
      <c r="F42" s="49">
        <f t="shared" si="7"/>
        <v>0</v>
      </c>
      <c r="G42" s="3">
        <f t="shared" si="11"/>
        <v>1</v>
      </c>
      <c r="H42" s="4">
        <f t="shared" si="11"/>
        <v>1</v>
      </c>
      <c r="I42" s="4">
        <f t="shared" si="11"/>
        <v>1</v>
      </c>
      <c r="J42" s="4">
        <f t="shared" si="11"/>
        <v>1</v>
      </c>
      <c r="K42" s="5">
        <f t="shared" si="1"/>
        <v>1</v>
      </c>
      <c r="L42" s="3"/>
      <c r="M42" s="4">
        <f t="shared" si="8"/>
        <v>0.3421052631578947</v>
      </c>
      <c r="N42" s="4">
        <f t="shared" si="2"/>
        <v>0.3421052631578947</v>
      </c>
      <c r="O42" s="4">
        <f t="shared" si="3"/>
        <v>0.3421052631578947</v>
      </c>
      <c r="P42" s="4">
        <f t="shared" si="4"/>
        <v>0.3421052631578947</v>
      </c>
      <c r="Q42" s="5">
        <f t="shared" si="5"/>
        <v>0.3421052631578947</v>
      </c>
      <c r="S42" s="54" t="e">
        <f t="shared" si="9"/>
        <v>#DIV/0!</v>
      </c>
    </row>
    <row r="43" spans="4:19" ht="12.75">
      <c r="D43" s="27">
        <f t="shared" si="10"/>
        <v>310</v>
      </c>
      <c r="E43" s="27">
        <f t="shared" si="6"/>
        <v>0.6798245614035089</v>
      </c>
      <c r="F43" s="49">
        <f t="shared" si="7"/>
        <v>0</v>
      </c>
      <c r="G43" s="3">
        <f t="shared" si="11"/>
        <v>1</v>
      </c>
      <c r="H43" s="4">
        <f t="shared" si="11"/>
        <v>1</v>
      </c>
      <c r="I43" s="4">
        <f t="shared" si="11"/>
        <v>1</v>
      </c>
      <c r="J43" s="4">
        <f t="shared" si="11"/>
        <v>1</v>
      </c>
      <c r="K43" s="5">
        <f t="shared" si="1"/>
        <v>1</v>
      </c>
      <c r="L43" s="3"/>
      <c r="M43" s="4">
        <f t="shared" si="8"/>
        <v>0.3201754385964911</v>
      </c>
      <c r="N43" s="4">
        <f t="shared" si="2"/>
        <v>0.3201754385964911</v>
      </c>
      <c r="O43" s="4">
        <f t="shared" si="3"/>
        <v>0.3201754385964911</v>
      </c>
      <c r="P43" s="4">
        <f t="shared" si="4"/>
        <v>0.3201754385964911</v>
      </c>
      <c r="Q43" s="5">
        <f t="shared" si="5"/>
        <v>0.3201754385964911</v>
      </c>
      <c r="S43" s="54" t="e">
        <f t="shared" si="9"/>
        <v>#DIV/0!</v>
      </c>
    </row>
    <row r="44" spans="4:19" ht="12.75">
      <c r="D44" s="27">
        <f t="shared" si="10"/>
        <v>320</v>
      </c>
      <c r="E44" s="27">
        <f t="shared" si="6"/>
        <v>0.7017543859649124</v>
      </c>
      <c r="F44" s="49">
        <f t="shared" si="7"/>
        <v>0</v>
      </c>
      <c r="G44" s="3">
        <f t="shared" si="11"/>
        <v>1</v>
      </c>
      <c r="H44" s="4">
        <f t="shared" si="11"/>
        <v>1</v>
      </c>
      <c r="I44" s="4">
        <f t="shared" si="11"/>
        <v>1</v>
      </c>
      <c r="J44" s="4">
        <f t="shared" si="11"/>
        <v>1</v>
      </c>
      <c r="K44" s="5">
        <f t="shared" si="1"/>
        <v>1</v>
      </c>
      <c r="L44" s="3"/>
      <c r="M44" s="4">
        <f t="shared" si="8"/>
        <v>0.29824561403508765</v>
      </c>
      <c r="N44" s="4">
        <f t="shared" si="2"/>
        <v>0.29824561403508765</v>
      </c>
      <c r="O44" s="4">
        <f t="shared" si="3"/>
        <v>0.29824561403508765</v>
      </c>
      <c r="P44" s="4">
        <f t="shared" si="4"/>
        <v>0.29824561403508765</v>
      </c>
      <c r="Q44" s="5">
        <f t="shared" si="5"/>
        <v>0.29824561403508765</v>
      </c>
      <c r="S44" s="54" t="e">
        <f t="shared" si="9"/>
        <v>#DIV/0!</v>
      </c>
    </row>
    <row r="45" spans="4:19" ht="12.75">
      <c r="D45" s="27">
        <f t="shared" si="10"/>
        <v>330</v>
      </c>
      <c r="E45" s="27">
        <f t="shared" si="6"/>
        <v>0.7236842105263159</v>
      </c>
      <c r="F45" s="49">
        <f t="shared" si="7"/>
        <v>0</v>
      </c>
      <c r="G45" s="3">
        <f t="shared" si="11"/>
        <v>1</v>
      </c>
      <c r="H45" s="4">
        <f t="shared" si="11"/>
        <v>1</v>
      </c>
      <c r="I45" s="4">
        <f t="shared" si="11"/>
        <v>1</v>
      </c>
      <c r="J45" s="4">
        <f t="shared" si="11"/>
        <v>1</v>
      </c>
      <c r="K45" s="5">
        <f t="shared" si="1"/>
        <v>1</v>
      </c>
      <c r="L45" s="3"/>
      <c r="M45" s="4">
        <f t="shared" si="8"/>
        <v>0.27631578947368407</v>
      </c>
      <c r="N45" s="4">
        <f t="shared" si="2"/>
        <v>0.27631578947368407</v>
      </c>
      <c r="O45" s="4">
        <f t="shared" si="3"/>
        <v>0.27631578947368407</v>
      </c>
      <c r="P45" s="4">
        <f t="shared" si="4"/>
        <v>0.27631578947368407</v>
      </c>
      <c r="Q45" s="5">
        <f t="shared" si="5"/>
        <v>0.27631578947368407</v>
      </c>
      <c r="S45" s="54" t="e">
        <f t="shared" si="9"/>
        <v>#DIV/0!</v>
      </c>
    </row>
    <row r="46" spans="4:19" ht="12.75">
      <c r="D46" s="27">
        <f t="shared" si="10"/>
        <v>340</v>
      </c>
      <c r="E46" s="27">
        <f t="shared" si="6"/>
        <v>0.7456140350877194</v>
      </c>
      <c r="F46" s="49">
        <f t="shared" si="7"/>
        <v>0</v>
      </c>
      <c r="G46" s="3">
        <f t="shared" si="11"/>
        <v>1</v>
      </c>
      <c r="H46" s="4">
        <f t="shared" si="11"/>
        <v>1</v>
      </c>
      <c r="I46" s="4">
        <f t="shared" si="11"/>
        <v>1</v>
      </c>
      <c r="J46" s="4">
        <f t="shared" si="11"/>
        <v>1</v>
      </c>
      <c r="K46" s="5">
        <f t="shared" si="1"/>
        <v>1</v>
      </c>
      <c r="L46" s="3"/>
      <c r="M46" s="4">
        <f t="shared" si="8"/>
        <v>0.2543859649122806</v>
      </c>
      <c r="N46" s="4">
        <f t="shared" si="2"/>
        <v>0.2543859649122806</v>
      </c>
      <c r="O46" s="4">
        <f t="shared" si="3"/>
        <v>0.2543859649122806</v>
      </c>
      <c r="P46" s="4">
        <f t="shared" si="4"/>
        <v>0.2543859649122806</v>
      </c>
      <c r="Q46" s="5">
        <f t="shared" si="5"/>
        <v>0.2543859649122806</v>
      </c>
      <c r="S46" s="54" t="e">
        <f t="shared" si="9"/>
        <v>#DIV/0!</v>
      </c>
    </row>
    <row r="47" spans="4:19" ht="12.75">
      <c r="D47" s="27">
        <f t="shared" si="10"/>
        <v>350</v>
      </c>
      <c r="E47" s="27">
        <f t="shared" si="6"/>
        <v>0.7675438596491229</v>
      </c>
      <c r="F47" s="49">
        <f t="shared" si="7"/>
        <v>0</v>
      </c>
      <c r="G47" s="3">
        <f t="shared" si="11"/>
        <v>1</v>
      </c>
      <c r="H47" s="4">
        <f t="shared" si="11"/>
        <v>1</v>
      </c>
      <c r="I47" s="4">
        <f t="shared" si="11"/>
        <v>1</v>
      </c>
      <c r="J47" s="4">
        <f t="shared" si="11"/>
        <v>1</v>
      </c>
      <c r="K47" s="5">
        <f t="shared" si="1"/>
        <v>1</v>
      </c>
      <c r="L47" s="3"/>
      <c r="M47" s="4">
        <f t="shared" si="8"/>
        <v>0.23245614035087714</v>
      </c>
      <c r="N47" s="4">
        <f t="shared" si="2"/>
        <v>0.23245614035087714</v>
      </c>
      <c r="O47" s="4">
        <f t="shared" si="3"/>
        <v>0.23245614035087714</v>
      </c>
      <c r="P47" s="4">
        <f t="shared" si="4"/>
        <v>0.23245614035087714</v>
      </c>
      <c r="Q47" s="5">
        <f t="shared" si="5"/>
        <v>0.23245614035087714</v>
      </c>
      <c r="S47" s="54" t="e">
        <f t="shared" si="9"/>
        <v>#DIV/0!</v>
      </c>
    </row>
    <row r="48" spans="4:19" ht="12.75">
      <c r="D48" s="27">
        <f t="shared" si="10"/>
        <v>360</v>
      </c>
      <c r="E48" s="27">
        <f t="shared" si="6"/>
        <v>0.7894736842105264</v>
      </c>
      <c r="F48" s="49">
        <f t="shared" si="7"/>
        <v>0</v>
      </c>
      <c r="G48" s="3">
        <f t="shared" si="11"/>
        <v>1</v>
      </c>
      <c r="H48" s="4">
        <f t="shared" si="11"/>
        <v>1</v>
      </c>
      <c r="I48" s="4">
        <f t="shared" si="11"/>
        <v>1</v>
      </c>
      <c r="J48" s="4">
        <f t="shared" si="11"/>
        <v>1</v>
      </c>
      <c r="K48" s="5">
        <f t="shared" si="1"/>
        <v>1</v>
      </c>
      <c r="L48" s="3"/>
      <c r="M48" s="4">
        <f t="shared" si="8"/>
        <v>0.21052631578947356</v>
      </c>
      <c r="N48" s="4">
        <f t="shared" si="2"/>
        <v>0.21052631578947356</v>
      </c>
      <c r="O48" s="4">
        <f t="shared" si="3"/>
        <v>0.21052631578947356</v>
      </c>
      <c r="P48" s="4">
        <f t="shared" si="4"/>
        <v>0.21052631578947356</v>
      </c>
      <c r="Q48" s="5">
        <f t="shared" si="5"/>
        <v>0.21052631578947356</v>
      </c>
      <c r="S48" s="54" t="e">
        <f t="shared" si="9"/>
        <v>#DIV/0!</v>
      </c>
    </row>
    <row r="49" spans="4:19" ht="12.75">
      <c r="D49" s="27">
        <f t="shared" si="10"/>
        <v>370</v>
      </c>
      <c r="E49" s="27">
        <f t="shared" si="6"/>
        <v>0.8114035087719299</v>
      </c>
      <c r="F49" s="49">
        <f t="shared" si="7"/>
        <v>0</v>
      </c>
      <c r="G49" s="3">
        <f t="shared" si="11"/>
        <v>1</v>
      </c>
      <c r="H49" s="4">
        <f t="shared" si="11"/>
        <v>1</v>
      </c>
      <c r="I49" s="4">
        <f t="shared" si="11"/>
        <v>1</v>
      </c>
      <c r="J49" s="4">
        <f t="shared" si="11"/>
        <v>1</v>
      </c>
      <c r="K49" s="5">
        <f t="shared" si="1"/>
        <v>1</v>
      </c>
      <c r="L49" s="3"/>
      <c r="M49" s="4">
        <f t="shared" si="8"/>
        <v>0.1885964912280701</v>
      </c>
      <c r="N49" s="4">
        <f t="shared" si="2"/>
        <v>0.1885964912280701</v>
      </c>
      <c r="O49" s="4">
        <f t="shared" si="3"/>
        <v>0.1885964912280701</v>
      </c>
      <c r="P49" s="4">
        <f t="shared" si="4"/>
        <v>0.1885964912280701</v>
      </c>
      <c r="Q49" s="5">
        <f t="shared" si="5"/>
        <v>0.1885964912280701</v>
      </c>
      <c r="S49" s="54" t="e">
        <f t="shared" si="9"/>
        <v>#DIV/0!</v>
      </c>
    </row>
    <row r="50" spans="4:19" ht="12.75">
      <c r="D50" s="27">
        <f t="shared" si="10"/>
        <v>380</v>
      </c>
      <c r="E50" s="27">
        <f t="shared" si="6"/>
        <v>0.8333333333333335</v>
      </c>
      <c r="F50" s="49">
        <f t="shared" si="7"/>
        <v>0</v>
      </c>
      <c r="G50" s="3">
        <f t="shared" si="11"/>
        <v>1</v>
      </c>
      <c r="H50" s="4">
        <f t="shared" si="11"/>
        <v>1</v>
      </c>
      <c r="I50" s="4">
        <f t="shared" si="11"/>
        <v>1</v>
      </c>
      <c r="J50" s="4">
        <f t="shared" si="11"/>
        <v>1</v>
      </c>
      <c r="K50" s="5">
        <f t="shared" si="1"/>
        <v>1</v>
      </c>
      <c r="L50" s="3"/>
      <c r="M50" s="4">
        <f t="shared" si="8"/>
        <v>0.16666666666666652</v>
      </c>
      <c r="N50" s="4">
        <f t="shared" si="2"/>
        <v>0.16666666666666652</v>
      </c>
      <c r="O50" s="4">
        <f t="shared" si="3"/>
        <v>0.16666666666666652</v>
      </c>
      <c r="P50" s="4">
        <f t="shared" si="4"/>
        <v>0.16666666666666652</v>
      </c>
      <c r="Q50" s="5">
        <f t="shared" si="5"/>
        <v>0.16666666666666652</v>
      </c>
      <c r="S50" s="54" t="e">
        <f t="shared" si="9"/>
        <v>#DIV/0!</v>
      </c>
    </row>
    <row r="51" spans="4:19" ht="12.75">
      <c r="D51" s="27">
        <f t="shared" si="10"/>
        <v>390</v>
      </c>
      <c r="E51" s="27">
        <f t="shared" si="6"/>
        <v>0.855263157894737</v>
      </c>
      <c r="F51" s="49">
        <f t="shared" si="7"/>
        <v>0</v>
      </c>
      <c r="G51" s="3">
        <f t="shared" si="11"/>
        <v>1</v>
      </c>
      <c r="H51" s="4">
        <f t="shared" si="11"/>
        <v>1</v>
      </c>
      <c r="I51" s="4">
        <f t="shared" si="11"/>
        <v>1</v>
      </c>
      <c r="J51" s="4">
        <f t="shared" si="11"/>
        <v>1</v>
      </c>
      <c r="K51" s="5">
        <f t="shared" si="1"/>
        <v>1</v>
      </c>
      <c r="L51" s="3"/>
      <c r="M51" s="4">
        <f t="shared" si="8"/>
        <v>0.14473684210526305</v>
      </c>
      <c r="N51" s="4">
        <f t="shared" si="2"/>
        <v>0.14473684210526305</v>
      </c>
      <c r="O51" s="4">
        <f t="shared" si="3"/>
        <v>0.14473684210526305</v>
      </c>
      <c r="P51" s="4">
        <f t="shared" si="4"/>
        <v>0.14473684210526305</v>
      </c>
      <c r="Q51" s="5">
        <f t="shared" si="5"/>
        <v>0.14473684210526305</v>
      </c>
      <c r="S51" s="54" t="e">
        <f t="shared" si="9"/>
        <v>#DIV/0!</v>
      </c>
    </row>
    <row r="52" spans="4:19" ht="12.75">
      <c r="D52" s="27">
        <f t="shared" si="10"/>
        <v>400</v>
      </c>
      <c r="E52" s="27">
        <f t="shared" si="6"/>
        <v>0.8771929824561404</v>
      </c>
      <c r="F52" s="49">
        <f t="shared" si="7"/>
        <v>0</v>
      </c>
      <c r="G52" s="3">
        <f aca="true" t="shared" si="12" ref="G52:J58">IF(G$10&lt;=COS($F52),1,((1+G$10^2-2*G$10*COS($F52))^0.5)/SIN($F52))</f>
        <v>1</v>
      </c>
      <c r="H52" s="4">
        <f t="shared" si="12"/>
        <v>1</v>
      </c>
      <c r="I52" s="4">
        <f t="shared" si="12"/>
        <v>1</v>
      </c>
      <c r="J52" s="4">
        <f t="shared" si="12"/>
        <v>1</v>
      </c>
      <c r="K52" s="5">
        <f t="shared" si="1"/>
        <v>1</v>
      </c>
      <c r="L52" s="3"/>
      <c r="M52" s="4">
        <f t="shared" si="8"/>
        <v>0.12280701754385959</v>
      </c>
      <c r="N52" s="4">
        <f t="shared" si="2"/>
        <v>0.12280701754385959</v>
      </c>
      <c r="O52" s="4">
        <f t="shared" si="3"/>
        <v>0.12280701754385959</v>
      </c>
      <c r="P52" s="4">
        <f t="shared" si="4"/>
        <v>0.12280701754385959</v>
      </c>
      <c r="Q52" s="5">
        <f t="shared" si="5"/>
        <v>0.12280701754385959</v>
      </c>
      <c r="S52" s="54" t="e">
        <f t="shared" si="9"/>
        <v>#DIV/0!</v>
      </c>
    </row>
    <row r="53" spans="4:19" ht="12.75">
      <c r="D53" s="27">
        <f t="shared" si="10"/>
        <v>410</v>
      </c>
      <c r="E53" s="27">
        <f t="shared" si="6"/>
        <v>0.899122807017544</v>
      </c>
      <c r="F53" s="49">
        <f t="shared" si="7"/>
        <v>0</v>
      </c>
      <c r="G53" s="3">
        <f t="shared" si="12"/>
        <v>1</v>
      </c>
      <c r="H53" s="4">
        <f t="shared" si="12"/>
        <v>1</v>
      </c>
      <c r="I53" s="4">
        <f t="shared" si="12"/>
        <v>1</v>
      </c>
      <c r="J53" s="4">
        <f t="shared" si="12"/>
        <v>1</v>
      </c>
      <c r="K53" s="5">
        <f t="shared" si="1"/>
        <v>1</v>
      </c>
      <c r="L53" s="3"/>
      <c r="M53" s="4">
        <f t="shared" si="8"/>
        <v>0.10087719298245601</v>
      </c>
      <c r="N53" s="4">
        <f t="shared" si="2"/>
        <v>0.10087719298245601</v>
      </c>
      <c r="O53" s="4">
        <f t="shared" si="3"/>
        <v>0.10087719298245601</v>
      </c>
      <c r="P53" s="4">
        <f t="shared" si="4"/>
        <v>0.10087719298245601</v>
      </c>
      <c r="Q53" s="5">
        <f t="shared" si="5"/>
        <v>0.10087719298245601</v>
      </c>
      <c r="S53" s="54" t="e">
        <f t="shared" si="9"/>
        <v>#DIV/0!</v>
      </c>
    </row>
    <row r="54" spans="4:19" ht="12.75">
      <c r="D54" s="27">
        <f t="shared" si="10"/>
        <v>420</v>
      </c>
      <c r="E54" s="27">
        <f t="shared" si="6"/>
        <v>0.9210526315789475</v>
      </c>
      <c r="F54" s="49">
        <f t="shared" si="7"/>
        <v>0</v>
      </c>
      <c r="G54" s="3">
        <f t="shared" si="12"/>
        <v>1</v>
      </c>
      <c r="H54" s="4">
        <f t="shared" si="12"/>
        <v>1</v>
      </c>
      <c r="I54" s="4">
        <f t="shared" si="12"/>
        <v>1</v>
      </c>
      <c r="J54" s="4">
        <f t="shared" si="12"/>
        <v>1</v>
      </c>
      <c r="K54" s="5">
        <f t="shared" si="1"/>
        <v>1</v>
      </c>
      <c r="L54" s="3"/>
      <c r="M54" s="4">
        <f t="shared" si="8"/>
        <v>0.07894736842105254</v>
      </c>
      <c r="N54" s="4">
        <f t="shared" si="2"/>
        <v>0.07894736842105254</v>
      </c>
      <c r="O54" s="4">
        <f t="shared" si="3"/>
        <v>0.07894736842105254</v>
      </c>
      <c r="P54" s="4">
        <f t="shared" si="4"/>
        <v>0.07894736842105254</v>
      </c>
      <c r="Q54" s="5">
        <f t="shared" si="5"/>
        <v>0.07894736842105254</v>
      </c>
      <c r="S54" s="54" t="e">
        <f t="shared" si="9"/>
        <v>#DIV/0!</v>
      </c>
    </row>
    <row r="55" spans="4:19" ht="12.75">
      <c r="D55" s="27">
        <f t="shared" si="10"/>
        <v>430</v>
      </c>
      <c r="E55" s="27">
        <f t="shared" si="6"/>
        <v>0.942982456140351</v>
      </c>
      <c r="F55" s="49">
        <f t="shared" si="7"/>
        <v>0</v>
      </c>
      <c r="G55" s="3">
        <f t="shared" si="12"/>
        <v>1</v>
      </c>
      <c r="H55" s="4">
        <f t="shared" si="12"/>
        <v>1</v>
      </c>
      <c r="I55" s="4">
        <f t="shared" si="12"/>
        <v>1</v>
      </c>
      <c r="J55" s="4">
        <f t="shared" si="12"/>
        <v>1</v>
      </c>
      <c r="K55" s="5">
        <f t="shared" si="1"/>
        <v>1</v>
      </c>
      <c r="L55" s="3"/>
      <c r="M55" s="4">
        <f t="shared" si="8"/>
        <v>0.05701754385964897</v>
      </c>
      <c r="N55" s="4">
        <f t="shared" si="2"/>
        <v>0.05701754385964897</v>
      </c>
      <c r="O55" s="4">
        <f t="shared" si="3"/>
        <v>0.05701754385964897</v>
      </c>
      <c r="P55" s="4">
        <f t="shared" si="4"/>
        <v>0.05701754385964897</v>
      </c>
      <c r="Q55" s="5">
        <f t="shared" si="5"/>
        <v>0.05701754385964897</v>
      </c>
      <c r="S55" s="54" t="e">
        <f t="shared" si="9"/>
        <v>#DIV/0!</v>
      </c>
    </row>
    <row r="56" spans="4:19" ht="12.75">
      <c r="D56" s="27">
        <f t="shared" si="10"/>
        <v>440</v>
      </c>
      <c r="E56" s="27">
        <f t="shared" si="6"/>
        <v>0.9649122807017545</v>
      </c>
      <c r="F56" s="49">
        <f t="shared" si="7"/>
        <v>0</v>
      </c>
      <c r="G56" s="3">
        <f t="shared" si="12"/>
        <v>1</v>
      </c>
      <c r="H56" s="4">
        <f t="shared" si="12"/>
        <v>1</v>
      </c>
      <c r="I56" s="4">
        <f t="shared" si="12"/>
        <v>1</v>
      </c>
      <c r="J56" s="4">
        <f t="shared" si="12"/>
        <v>1</v>
      </c>
      <c r="K56" s="5">
        <f t="shared" si="1"/>
        <v>1</v>
      </c>
      <c r="L56" s="3"/>
      <c r="M56" s="4">
        <f t="shared" si="8"/>
        <v>0.0350877192982455</v>
      </c>
      <c r="N56" s="4">
        <f t="shared" si="2"/>
        <v>0.0350877192982455</v>
      </c>
      <c r="O56" s="4">
        <f t="shared" si="3"/>
        <v>0.0350877192982455</v>
      </c>
      <c r="P56" s="4">
        <f t="shared" si="4"/>
        <v>0.0350877192982455</v>
      </c>
      <c r="Q56" s="5">
        <f t="shared" si="5"/>
        <v>0.0350877192982455</v>
      </c>
      <c r="S56" s="54" t="e">
        <f t="shared" si="9"/>
        <v>#DIV/0!</v>
      </c>
    </row>
    <row r="57" spans="4:19" ht="12.75">
      <c r="D57" s="27">
        <f t="shared" si="10"/>
        <v>450</v>
      </c>
      <c r="E57" s="27">
        <f t="shared" si="6"/>
        <v>0.986842105263158</v>
      </c>
      <c r="F57" s="49">
        <f t="shared" si="7"/>
        <v>0</v>
      </c>
      <c r="G57" s="3">
        <f t="shared" si="12"/>
        <v>1</v>
      </c>
      <c r="H57" s="4">
        <f t="shared" si="12"/>
        <v>1</v>
      </c>
      <c r="I57" s="4">
        <f t="shared" si="12"/>
        <v>1</v>
      </c>
      <c r="J57" s="4">
        <f t="shared" si="12"/>
        <v>1</v>
      </c>
      <c r="K57" s="5">
        <f t="shared" si="1"/>
        <v>1</v>
      </c>
      <c r="L57" s="3"/>
      <c r="M57" s="4">
        <f t="shared" si="8"/>
        <v>0.013157894736842035</v>
      </c>
      <c r="N57" s="4">
        <f t="shared" si="2"/>
        <v>0.013157894736842035</v>
      </c>
      <c r="O57" s="4">
        <f t="shared" si="3"/>
        <v>0.013157894736842035</v>
      </c>
      <c r="P57" s="4">
        <f t="shared" si="4"/>
        <v>0.013157894736842035</v>
      </c>
      <c r="Q57" s="5">
        <f t="shared" si="5"/>
        <v>0.013157894736842035</v>
      </c>
      <c r="S57" s="54" t="e">
        <f t="shared" si="9"/>
        <v>#DIV/0!</v>
      </c>
    </row>
    <row r="58" spans="4:19" ht="13.5" thickBot="1">
      <c r="D58" s="28">
        <f t="shared" si="10"/>
        <v>460</v>
      </c>
      <c r="E58" s="28">
        <f t="shared" si="6"/>
        <v>1.0087719298245614</v>
      </c>
      <c r="F58" s="50">
        <f t="shared" si="7"/>
        <v>0</v>
      </c>
      <c r="G58" s="6">
        <f t="shared" si="12"/>
        <v>1</v>
      </c>
      <c r="H58" s="7">
        <f t="shared" si="12"/>
        <v>1</v>
      </c>
      <c r="I58" s="7">
        <f t="shared" si="12"/>
        <v>1</v>
      </c>
      <c r="J58" s="7">
        <f t="shared" si="12"/>
        <v>1</v>
      </c>
      <c r="K58" s="8">
        <f t="shared" si="1"/>
        <v>1</v>
      </c>
      <c r="L58" s="6"/>
      <c r="M58" s="7">
        <f t="shared" si="8"/>
        <v>-0.00877192982456143</v>
      </c>
      <c r="N58" s="7">
        <f t="shared" si="2"/>
        <v>-0.00877192982456143</v>
      </c>
      <c r="O58" s="7">
        <f t="shared" si="3"/>
        <v>-0.00877192982456143</v>
      </c>
      <c r="P58" s="7">
        <f t="shared" si="4"/>
        <v>-0.00877192982456143</v>
      </c>
      <c r="Q58" s="8">
        <f t="shared" si="5"/>
        <v>-0.00877192982456143</v>
      </c>
      <c r="S58" s="55" t="e">
        <f t="shared" si="9"/>
        <v>#DIV/0!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F1">
      <selection activeCell="E6" sqref="E6"/>
    </sheetView>
  </sheetViews>
  <sheetFormatPr defaultColWidth="8.8515625" defaultRowHeight="12.75"/>
  <cols>
    <col min="1" max="3" width="8.8515625" style="0" customWidth="1"/>
    <col min="4" max="4" width="14.140625" style="0" customWidth="1"/>
  </cols>
  <sheetData>
    <row r="1" ht="13.5" thickBot="1">
      <c r="A1" t="s">
        <v>0</v>
      </c>
    </row>
    <row r="2" spans="1:8" ht="13.5" thickBot="1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216.09569175332808</v>
      </c>
    </row>
    <row r="3" spans="1:8" ht="12.75">
      <c r="A3" s="15" t="s">
        <v>2</v>
      </c>
      <c r="B3" s="11">
        <v>8</v>
      </c>
      <c r="D3" s="19" t="s">
        <v>15</v>
      </c>
      <c r="E3" s="16">
        <f>E5*B9</f>
        <v>381.70000000000005</v>
      </c>
      <c r="G3" s="12" t="s">
        <v>26</v>
      </c>
      <c r="H3" s="16">
        <f>PI()^2*29000*B10/E3^2</f>
        <v>72.88318330953156</v>
      </c>
    </row>
    <row r="4" spans="1:8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435.30242592965067</v>
      </c>
    </row>
    <row r="5" spans="1:9" ht="13.5" thickBot="1">
      <c r="A5" s="12" t="s">
        <v>4</v>
      </c>
      <c r="B5" s="16">
        <v>8</v>
      </c>
      <c r="D5" s="19" t="s">
        <v>16</v>
      </c>
      <c r="E5" s="16">
        <v>110</v>
      </c>
      <c r="G5" s="17" t="s">
        <v>28</v>
      </c>
      <c r="H5" s="18">
        <f>(B7+B10)/B2</f>
        <v>16.12938596491228</v>
      </c>
      <c r="I5" t="s">
        <v>29</v>
      </c>
    </row>
    <row r="6" spans="1:7" ht="13.5" thickBot="1">
      <c r="A6" s="12" t="s">
        <v>5</v>
      </c>
      <c r="B6" s="16">
        <v>0.435</v>
      </c>
      <c r="D6" s="19"/>
      <c r="E6" s="16"/>
      <c r="G6" s="1"/>
    </row>
    <row r="7" spans="1:8" ht="15" thickBot="1">
      <c r="A7" s="12" t="s">
        <v>6</v>
      </c>
      <c r="B7" s="16">
        <v>110</v>
      </c>
      <c r="D7" s="20" t="s">
        <v>23</v>
      </c>
      <c r="E7" s="18">
        <f>E5*($E$2/29000)^0.5</f>
        <v>4.567501391955698</v>
      </c>
      <c r="G7" s="53" t="s">
        <v>30</v>
      </c>
      <c r="H7" s="22">
        <f>B8*E2</f>
        <v>1375</v>
      </c>
    </row>
    <row r="8" spans="1:2" ht="12.75">
      <c r="A8" s="12" t="s">
        <v>7</v>
      </c>
      <c r="B8" s="16">
        <v>27.5</v>
      </c>
    </row>
    <row r="9" spans="1:2" ht="13.5" thickBot="1">
      <c r="A9" s="12" t="s">
        <v>8</v>
      </c>
      <c r="B9" s="16">
        <v>3.47</v>
      </c>
    </row>
    <row r="10" spans="1:19" ht="13.5" thickBot="1">
      <c r="A10" s="12" t="s">
        <v>9</v>
      </c>
      <c r="B10" s="16">
        <v>37.1</v>
      </c>
      <c r="F10" s="23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21" t="s">
        <v>21</v>
      </c>
      <c r="M10" s="37">
        <v>-1</v>
      </c>
      <c r="N10" s="37">
        <v>-0.5</v>
      </c>
      <c r="O10" s="37">
        <v>0</v>
      </c>
      <c r="P10" s="37">
        <v>0.5</v>
      </c>
      <c r="Q10" s="22">
        <v>1</v>
      </c>
      <c r="S10" s="56"/>
    </row>
    <row r="11" spans="1:19" ht="19.5" thickBot="1">
      <c r="A11" s="12" t="s">
        <v>11</v>
      </c>
      <c r="B11" s="16">
        <v>9.27</v>
      </c>
      <c r="D11" s="34" t="s">
        <v>17</v>
      </c>
      <c r="E11" s="35" t="s">
        <v>18</v>
      </c>
      <c r="F11" s="36" t="s">
        <v>19</v>
      </c>
      <c r="G11" s="31" t="s">
        <v>20</v>
      </c>
      <c r="H11" s="32" t="s">
        <v>20</v>
      </c>
      <c r="I11" s="32" t="s">
        <v>20</v>
      </c>
      <c r="J11" s="32" t="s">
        <v>20</v>
      </c>
      <c r="K11" s="33" t="s">
        <v>20</v>
      </c>
      <c r="L11" s="38"/>
      <c r="M11" s="39" t="s">
        <v>24</v>
      </c>
      <c r="N11" s="39" t="s">
        <v>24</v>
      </c>
      <c r="O11" s="39" t="s">
        <v>24</v>
      </c>
      <c r="P11" s="39" t="s">
        <v>24</v>
      </c>
      <c r="Q11" s="40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3">
        <v>0</v>
      </c>
      <c r="E12" s="27">
        <f>D12/($B$2*$E$2)</f>
        <v>0</v>
      </c>
      <c r="F12" s="29">
        <f>$E$7*E12^0.5</f>
        <v>0</v>
      </c>
      <c r="G12" s="4">
        <f aca="true" t="shared" si="0" ref="G12:K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t="shared" si="0"/>
        <v>1</v>
      </c>
      <c r="L12" s="3"/>
      <c r="M12" s="4">
        <f>(1-$E12)/G12</f>
        <v>1</v>
      </c>
      <c r="N12" s="4">
        <f aca="true" t="shared" si="1" ref="N12:Q58">(1-$E12)/H12</f>
        <v>1</v>
      </c>
      <c r="O12" s="4">
        <f t="shared" si="1"/>
        <v>1</v>
      </c>
      <c r="P12" s="4">
        <f t="shared" si="1"/>
        <v>1</v>
      </c>
      <c r="Q12" s="5">
        <f t="shared" si="1"/>
        <v>1</v>
      </c>
      <c r="S12" s="54">
        <f>(($H$5*($H$3-D12)*($H$4-D12))^0.5)/($H$7)</f>
        <v>0.5202540015349298</v>
      </c>
    </row>
    <row r="13" spans="1:19" ht="13.5" thickBot="1">
      <c r="A13" s="1"/>
      <c r="D13" s="3">
        <f>+D12+10</f>
        <v>10</v>
      </c>
      <c r="E13" s="27">
        <f aca="true" t="shared" si="2" ref="E13:E58">D13/($B$2*$E$2)</f>
        <v>0.02192982456140351</v>
      </c>
      <c r="F13" s="29">
        <f aca="true" t="shared" si="3" ref="F13:F58">$E$7*E13^0.5</f>
        <v>0.6763885809220126</v>
      </c>
      <c r="G13" s="4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0"/>
        <v>1.0600459767363781</v>
      </c>
      <c r="L13" s="3"/>
      <c r="M13" s="4">
        <f aca="true" t="shared" si="4" ref="M13:M58">(1-$E13)/G13</f>
        <v>0.9780701754385965</v>
      </c>
      <c r="N13" s="4">
        <f t="shared" si="1"/>
        <v>0.9780701754385965</v>
      </c>
      <c r="O13" s="4">
        <f t="shared" si="1"/>
        <v>0.9780701754385965</v>
      </c>
      <c r="P13" s="4">
        <f t="shared" si="1"/>
        <v>0.9780701754385965</v>
      </c>
      <c r="Q13" s="5">
        <f t="shared" si="1"/>
        <v>0.9226676926314413</v>
      </c>
      <c r="S13" s="54">
        <f aca="true" t="shared" si="5" ref="S13:S58">(($H$5*($H$3-D13)*($H$4-D13))^0.5)/($H$7)</f>
        <v>0.47766388695133455</v>
      </c>
    </row>
    <row r="14" spans="1:19" ht="12.75">
      <c r="A14" s="15" t="s">
        <v>12</v>
      </c>
      <c r="B14" s="11">
        <v>0.536</v>
      </c>
      <c r="D14" s="3">
        <f aca="true" t="shared" si="6" ref="D14:D58">+D13+10</f>
        <v>20</v>
      </c>
      <c r="E14" s="27">
        <f t="shared" si="2"/>
        <v>0.04385964912280702</v>
      </c>
      <c r="F14" s="29">
        <f t="shared" si="3"/>
        <v>0.9565579045742019</v>
      </c>
      <c r="G14" s="4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0"/>
        <v>1.1263945927138554</v>
      </c>
      <c r="L14" s="3"/>
      <c r="M14" s="4">
        <f t="shared" si="4"/>
        <v>0.956140350877193</v>
      </c>
      <c r="N14" s="4">
        <f t="shared" si="1"/>
        <v>0.956140350877193</v>
      </c>
      <c r="O14" s="4">
        <f t="shared" si="1"/>
        <v>0.956140350877193</v>
      </c>
      <c r="P14" s="4">
        <f t="shared" si="1"/>
        <v>0.956140350877193</v>
      </c>
      <c r="Q14" s="5">
        <f t="shared" si="1"/>
        <v>0.8488502670929341</v>
      </c>
      <c r="S14" s="54">
        <f t="shared" si="5"/>
        <v>0.4328597934384951</v>
      </c>
    </row>
    <row r="15" spans="1:19" ht="13.5" thickBot="1">
      <c r="A15" s="17" t="s">
        <v>13</v>
      </c>
      <c r="B15" s="18">
        <v>531</v>
      </c>
      <c r="D15" s="3">
        <f t="shared" si="6"/>
        <v>30</v>
      </c>
      <c r="E15" s="27">
        <f t="shared" si="2"/>
        <v>0.06578947368421054</v>
      </c>
      <c r="F15" s="29">
        <f t="shared" si="3"/>
        <v>1.1715393878163387</v>
      </c>
      <c r="G15" s="4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1.0072656095542474</v>
      </c>
      <c r="K15" s="5">
        <f t="shared" si="0"/>
        <v>1.2000669909015809</v>
      </c>
      <c r="L15" s="3"/>
      <c r="M15" s="4">
        <f t="shared" si="4"/>
        <v>0.9342105263157895</v>
      </c>
      <c r="N15" s="4">
        <f t="shared" si="1"/>
        <v>0.9342105263157895</v>
      </c>
      <c r="O15" s="4">
        <f t="shared" si="1"/>
        <v>0.9342105263157895</v>
      </c>
      <c r="P15" s="4">
        <f t="shared" si="1"/>
        <v>0.9274718777793004</v>
      </c>
      <c r="Q15" s="5">
        <f t="shared" si="1"/>
        <v>0.7784653135188229</v>
      </c>
      <c r="S15" s="54">
        <f t="shared" si="5"/>
        <v>0.3850696842749179</v>
      </c>
    </row>
    <row r="16" spans="4:19" ht="12.75">
      <c r="D16" s="3">
        <f t="shared" si="6"/>
        <v>40</v>
      </c>
      <c r="E16" s="27">
        <f t="shared" si="2"/>
        <v>0.08771929824561404</v>
      </c>
      <c r="F16" s="29">
        <f t="shared" si="3"/>
        <v>1.3527771618440252</v>
      </c>
      <c r="G16" s="4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1.041363654248004</v>
      </c>
      <c r="K16" s="5">
        <f t="shared" si="0"/>
        <v>1.2823168231398732</v>
      </c>
      <c r="L16" s="3"/>
      <c r="M16" s="4">
        <f t="shared" si="4"/>
        <v>0.9122807017543859</v>
      </c>
      <c r="N16" s="4">
        <f t="shared" si="1"/>
        <v>0.9122807017543859</v>
      </c>
      <c r="O16" s="4">
        <f t="shared" si="1"/>
        <v>0.9122807017543859</v>
      </c>
      <c r="P16" s="4">
        <f t="shared" si="1"/>
        <v>0.8760443078966182</v>
      </c>
      <c r="Q16" s="5">
        <f t="shared" si="1"/>
        <v>0.7114315941988353</v>
      </c>
      <c r="S16" s="54">
        <f t="shared" si="5"/>
        <v>0.33301046802369766</v>
      </c>
    </row>
    <row r="17" spans="4:19" ht="12.75">
      <c r="D17" s="3">
        <f t="shared" si="6"/>
        <v>50</v>
      </c>
      <c r="E17" s="27">
        <f t="shared" si="2"/>
        <v>0.10964912280701755</v>
      </c>
      <c r="F17" s="29">
        <f t="shared" si="3"/>
        <v>1.5124508461462374</v>
      </c>
      <c r="G17" s="4">
        <f t="shared" si="0"/>
        <v>1</v>
      </c>
      <c r="H17" s="4">
        <f t="shared" si="0"/>
        <v>1</v>
      </c>
      <c r="I17" s="4">
        <f t="shared" si="0"/>
        <v>1</v>
      </c>
      <c r="J17" s="4">
        <f t="shared" si="0"/>
        <v>1.0935051799234914</v>
      </c>
      <c r="K17" s="5">
        <f t="shared" si="0"/>
        <v>1.3747003997853462</v>
      </c>
      <c r="L17" s="3"/>
      <c r="M17" s="4">
        <f t="shared" si="4"/>
        <v>0.8903508771929824</v>
      </c>
      <c r="N17" s="4">
        <f t="shared" si="1"/>
        <v>0.8903508771929824</v>
      </c>
      <c r="O17" s="4">
        <f t="shared" si="1"/>
        <v>0.8903508771929824</v>
      </c>
      <c r="P17" s="4">
        <f t="shared" si="1"/>
        <v>0.8142173384631586</v>
      </c>
      <c r="Q17" s="5">
        <f t="shared" si="1"/>
        <v>0.6476690319810826</v>
      </c>
      <c r="S17" s="54">
        <f t="shared" si="5"/>
        <v>0.2742617927691501</v>
      </c>
    </row>
    <row r="18" spans="4:19" ht="12.75">
      <c r="D18" s="3">
        <f t="shared" si="6"/>
        <v>60</v>
      </c>
      <c r="E18" s="27">
        <f t="shared" si="2"/>
        <v>0.13157894736842107</v>
      </c>
      <c r="F18" s="29">
        <f t="shared" si="3"/>
        <v>1.6568068911041394</v>
      </c>
      <c r="G18" s="4">
        <f t="shared" si="0"/>
        <v>1</v>
      </c>
      <c r="H18" s="4">
        <f t="shared" si="0"/>
        <v>1</v>
      </c>
      <c r="I18" s="4">
        <f t="shared" si="0"/>
        <v>1.0037103445946376</v>
      </c>
      <c r="J18" s="4">
        <f t="shared" si="0"/>
        <v>1.1601018397337544</v>
      </c>
      <c r="K18" s="5">
        <f t="shared" si="0"/>
        <v>1.479173867124531</v>
      </c>
      <c r="L18" s="3"/>
      <c r="M18" s="4">
        <f t="shared" si="4"/>
        <v>0.868421052631579</v>
      </c>
      <c r="N18" s="4">
        <f t="shared" si="1"/>
        <v>0.868421052631579</v>
      </c>
      <c r="O18" s="4">
        <f t="shared" si="1"/>
        <v>0.8652108223337112</v>
      </c>
      <c r="P18" s="4">
        <f t="shared" si="1"/>
        <v>0.7485731190900303</v>
      </c>
      <c r="Q18" s="5">
        <f t="shared" si="1"/>
        <v>0.5870986987620077</v>
      </c>
      <c r="S18" s="54">
        <f t="shared" si="5"/>
        <v>0.20309933339709216</v>
      </c>
    </row>
    <row r="19" spans="4:19" ht="12.75">
      <c r="D19" s="3">
        <f t="shared" si="6"/>
        <v>70</v>
      </c>
      <c r="E19" s="27">
        <f t="shared" si="2"/>
        <v>0.15350877192982457</v>
      </c>
      <c r="F19" s="29">
        <f t="shared" si="3"/>
        <v>1.7895559747635326</v>
      </c>
      <c r="G19" s="4">
        <f t="shared" si="0"/>
        <v>1</v>
      </c>
      <c r="H19" s="4">
        <f t="shared" si="0"/>
        <v>1</v>
      </c>
      <c r="I19" s="4">
        <f t="shared" si="0"/>
        <v>1.024414480921767</v>
      </c>
      <c r="J19" s="4">
        <f t="shared" si="0"/>
        <v>1.2407765533349566</v>
      </c>
      <c r="K19" s="5">
        <f t="shared" si="0"/>
        <v>1.5982303952341923</v>
      </c>
      <c r="L19" s="3"/>
      <c r="M19" s="4">
        <f t="shared" si="4"/>
        <v>0.8464912280701754</v>
      </c>
      <c r="N19" s="4">
        <f t="shared" si="1"/>
        <v>0.8464912280701754</v>
      </c>
      <c r="O19" s="4">
        <f t="shared" si="1"/>
        <v>0.826317124401154</v>
      </c>
      <c r="P19" s="4">
        <f t="shared" si="1"/>
        <v>0.6822269697110073</v>
      </c>
      <c r="Q19" s="5">
        <f t="shared" si="1"/>
        <v>0.5296428040627629</v>
      </c>
      <c r="S19" s="54">
        <f t="shared" si="5"/>
        <v>0.09479133174266033</v>
      </c>
    </row>
    <row r="20" spans="4:19" ht="12.75">
      <c r="D20" s="3">
        <f t="shared" si="6"/>
        <v>80</v>
      </c>
      <c r="E20" s="27">
        <f t="shared" si="2"/>
        <v>0.1754385964912281</v>
      </c>
      <c r="F20" s="29">
        <f t="shared" si="3"/>
        <v>1.9131158091484037</v>
      </c>
      <c r="G20" s="4">
        <f t="shared" si="0"/>
        <v>1</v>
      </c>
      <c r="H20" s="4">
        <f t="shared" si="0"/>
        <v>1</v>
      </c>
      <c r="I20" s="4">
        <f t="shared" si="0"/>
        <v>1.0615952277725385</v>
      </c>
      <c r="J20" s="4">
        <f t="shared" si="0"/>
        <v>1.3367979133008774</v>
      </c>
      <c r="K20" s="5">
        <f t="shared" si="0"/>
        <v>1.7350980111211143</v>
      </c>
      <c r="L20" s="3"/>
      <c r="M20" s="4">
        <f t="shared" si="4"/>
        <v>0.8245614035087719</v>
      </c>
      <c r="N20" s="4">
        <f t="shared" si="1"/>
        <v>0.8245614035087719</v>
      </c>
      <c r="O20" s="4">
        <f t="shared" si="1"/>
        <v>0.7767192070360792</v>
      </c>
      <c r="P20" s="4">
        <f t="shared" si="1"/>
        <v>0.6168182904121464</v>
      </c>
      <c r="Q20" s="5">
        <f t="shared" si="1"/>
        <v>0.47522468369149407</v>
      </c>
      <c r="S20" s="54" t="e">
        <f t="shared" si="5"/>
        <v>#NUM!</v>
      </c>
    </row>
    <row r="21" spans="4:19" ht="12.75">
      <c r="D21" s="3">
        <f t="shared" si="6"/>
        <v>90</v>
      </c>
      <c r="E21" s="27">
        <f t="shared" si="2"/>
        <v>0.1973684210526316</v>
      </c>
      <c r="F21" s="29">
        <f t="shared" si="3"/>
        <v>2.0291657427660375</v>
      </c>
      <c r="G21" s="4">
        <f t="shared" si="0"/>
        <v>1</v>
      </c>
      <c r="H21" s="4">
        <f t="shared" si="0"/>
        <v>1</v>
      </c>
      <c r="I21" s="4">
        <f t="shared" si="0"/>
        <v>1.1151066613322191</v>
      </c>
      <c r="J21" s="4">
        <f t="shared" si="0"/>
        <v>1.4507046651000948</v>
      </c>
      <c r="K21" s="5">
        <f t="shared" si="0"/>
        <v>1.894031841763124</v>
      </c>
      <c r="L21" s="3"/>
      <c r="M21" s="4">
        <f t="shared" si="4"/>
        <v>0.8026315789473684</v>
      </c>
      <c r="N21" s="4">
        <f t="shared" si="1"/>
        <v>0.8026315789473684</v>
      </c>
      <c r="O21" s="4">
        <f t="shared" si="1"/>
        <v>0.7197800952856506</v>
      </c>
      <c r="P21" s="4">
        <f t="shared" si="1"/>
        <v>0.5532701439903269</v>
      </c>
      <c r="Q21" s="5">
        <f t="shared" si="1"/>
        <v>0.42376878849101685</v>
      </c>
      <c r="S21" s="54" t="e">
        <f t="shared" si="5"/>
        <v>#NUM!</v>
      </c>
    </row>
    <row r="22" spans="4:19" ht="12.75">
      <c r="D22" s="3">
        <f t="shared" si="6"/>
        <v>100</v>
      </c>
      <c r="E22" s="27">
        <f t="shared" si="2"/>
        <v>0.2192982456140351</v>
      </c>
      <c r="F22" s="29">
        <f t="shared" si="3"/>
        <v>2.138928499042672</v>
      </c>
      <c r="G22" s="4">
        <f t="shared" si="0"/>
        <v>1</v>
      </c>
      <c r="H22" s="4">
        <f t="shared" si="0"/>
        <v>1.0010188124924952</v>
      </c>
      <c r="I22" s="4">
        <f t="shared" si="0"/>
        <v>1.1863698738384596</v>
      </c>
      <c r="J22" s="4">
        <f t="shared" si="0"/>
        <v>1.586393718757995</v>
      </c>
      <c r="K22" s="5">
        <f t="shared" si="0"/>
        <v>2.0807578722796896</v>
      </c>
      <c r="L22" s="3"/>
      <c r="M22" s="4">
        <f t="shared" si="4"/>
        <v>0.7807017543859649</v>
      </c>
      <c r="N22" s="4">
        <f t="shared" si="1"/>
        <v>0.7799071752128713</v>
      </c>
      <c r="O22" s="4">
        <f t="shared" si="1"/>
        <v>0.6580593216346862</v>
      </c>
      <c r="P22" s="4">
        <f t="shared" si="1"/>
        <v>0.492123578878757</v>
      </c>
      <c r="Q22" s="5">
        <f t="shared" si="1"/>
        <v>0.37520067317136896</v>
      </c>
      <c r="S22" s="54" t="e">
        <f t="shared" si="5"/>
        <v>#NUM!</v>
      </c>
    </row>
    <row r="23" spans="4:19" ht="12.75">
      <c r="D23" s="3">
        <f t="shared" si="6"/>
        <v>110</v>
      </c>
      <c r="E23" s="27">
        <f t="shared" si="2"/>
        <v>0.24122807017543862</v>
      </c>
      <c r="F23" s="29">
        <f t="shared" si="3"/>
        <v>2.243327135399256</v>
      </c>
      <c r="G23" s="4">
        <f t="shared" si="0"/>
        <v>1</v>
      </c>
      <c r="H23" s="4">
        <f t="shared" si="0"/>
        <v>1.012280193333926</v>
      </c>
      <c r="I23" s="4">
        <f t="shared" si="0"/>
        <v>1.2783676808294686</v>
      </c>
      <c r="J23" s="4">
        <f t="shared" si="0"/>
        <v>1.7495281159950287</v>
      </c>
      <c r="K23" s="5">
        <f t="shared" si="0"/>
        <v>2.3031685334815544</v>
      </c>
      <c r="L23" s="3"/>
      <c r="M23" s="4">
        <f t="shared" si="4"/>
        <v>0.7587719298245614</v>
      </c>
      <c r="N23" s="4">
        <f t="shared" si="1"/>
        <v>0.7495671009086528</v>
      </c>
      <c r="O23" s="4">
        <f t="shared" si="1"/>
        <v>0.5935474912289963</v>
      </c>
      <c r="P23" s="4">
        <f t="shared" si="1"/>
        <v>0.43370090648301274</v>
      </c>
      <c r="Q23" s="5">
        <f t="shared" si="1"/>
        <v>0.32944698522672755</v>
      </c>
      <c r="S23" s="54" t="e">
        <f t="shared" si="5"/>
        <v>#NUM!</v>
      </c>
    </row>
    <row r="24" spans="4:19" ht="12.75">
      <c r="D24" s="3">
        <f t="shared" si="6"/>
        <v>120</v>
      </c>
      <c r="E24" s="27">
        <f t="shared" si="2"/>
        <v>0.26315789473684215</v>
      </c>
      <c r="F24" s="29">
        <f t="shared" si="3"/>
        <v>2.3430787756326774</v>
      </c>
      <c r="G24" s="4">
        <f t="shared" si="0"/>
        <v>1</v>
      </c>
      <c r="H24" s="4">
        <f t="shared" si="0"/>
        <v>1.0374141878707528</v>
      </c>
      <c r="I24" s="4">
        <f t="shared" si="0"/>
        <v>1.3960243027479566</v>
      </c>
      <c r="J24" s="4">
        <f t="shared" si="0"/>
        <v>1.9483278567689173</v>
      </c>
      <c r="K24" s="5">
        <f t="shared" si="0"/>
        <v>2.572454265481131</v>
      </c>
      <c r="L24" s="3"/>
      <c r="M24" s="4">
        <f t="shared" si="4"/>
        <v>0.7368421052631579</v>
      </c>
      <c r="N24" s="4">
        <f t="shared" si="1"/>
        <v>0.7102680046968454</v>
      </c>
      <c r="O24" s="4">
        <f t="shared" si="1"/>
        <v>0.5278146689944767</v>
      </c>
      <c r="P24" s="4">
        <f t="shared" si="1"/>
        <v>0.378192049507072</v>
      </c>
      <c r="Q24" s="5">
        <f t="shared" si="1"/>
        <v>0.28643545393618297</v>
      </c>
      <c r="S24" s="54" t="e">
        <f t="shared" si="5"/>
        <v>#NUM!</v>
      </c>
    </row>
    <row r="25" spans="4:19" ht="12.75">
      <c r="D25" s="3">
        <f t="shared" si="6"/>
        <v>130</v>
      </c>
      <c r="E25" s="27">
        <f t="shared" si="2"/>
        <v>0.28508771929824567</v>
      </c>
      <c r="F25" s="29">
        <f t="shared" si="3"/>
        <v>2.4387537106526405</v>
      </c>
      <c r="G25" s="4">
        <f t="shared" si="0"/>
        <v>1</v>
      </c>
      <c r="H25" s="4">
        <f t="shared" si="0"/>
        <v>1.0796119832339104</v>
      </c>
      <c r="I25" s="4">
        <f t="shared" si="0"/>
        <v>1.5470621769616153</v>
      </c>
      <c r="J25" s="4">
        <f t="shared" si="0"/>
        <v>2.194980959853815</v>
      </c>
      <c r="K25" s="5">
        <f t="shared" si="0"/>
        <v>2.9050270460959466</v>
      </c>
      <c r="L25" s="3"/>
      <c r="M25" s="4">
        <f t="shared" si="4"/>
        <v>0.7149122807017543</v>
      </c>
      <c r="N25" s="4">
        <f t="shared" si="1"/>
        <v>0.6621937249717061</v>
      </c>
      <c r="O25" s="4">
        <f t="shared" si="1"/>
        <v>0.4621095980161709</v>
      </c>
      <c r="P25" s="4">
        <f t="shared" si="1"/>
        <v>0.3257031809284429</v>
      </c>
      <c r="Q25" s="5">
        <f t="shared" si="1"/>
        <v>0.24609487944785982</v>
      </c>
      <c r="S25" s="54" t="e">
        <f t="shared" si="5"/>
        <v>#NUM!</v>
      </c>
    </row>
    <row r="26" spans="4:19" ht="12.75">
      <c r="D26" s="3">
        <f t="shared" si="6"/>
        <v>140</v>
      </c>
      <c r="E26" s="27">
        <f t="shared" si="2"/>
        <v>0.30701754385964913</v>
      </c>
      <c r="F26" s="29">
        <f t="shared" si="3"/>
        <v>2.530814330136392</v>
      </c>
      <c r="G26" s="4">
        <f t="shared" si="0"/>
        <v>1</v>
      </c>
      <c r="H26" s="4">
        <f t="shared" si="0"/>
        <v>1.1444570643911307</v>
      </c>
      <c r="I26" s="4">
        <f t="shared" si="0"/>
        <v>1.743663238101527</v>
      </c>
      <c r="J26" s="4">
        <f t="shared" si="0"/>
        <v>2.50821086584282</v>
      </c>
      <c r="K26" s="5">
        <f t="shared" si="0"/>
        <v>3.3259679419848034</v>
      </c>
      <c r="L26" s="3"/>
      <c r="M26" s="4">
        <f t="shared" si="4"/>
        <v>0.6929824561403508</v>
      </c>
      <c r="N26" s="4">
        <f t="shared" si="1"/>
        <v>0.6055119739323978</v>
      </c>
      <c r="O26" s="4">
        <f t="shared" si="1"/>
        <v>0.39742906829581337</v>
      </c>
      <c r="P26" s="4">
        <f t="shared" si="1"/>
        <v>0.2762855649728205</v>
      </c>
      <c r="Q26" s="5">
        <f t="shared" si="1"/>
        <v>0.20835512194588587</v>
      </c>
      <c r="S26" s="54" t="e">
        <f t="shared" si="5"/>
        <v>#NUM!</v>
      </c>
    </row>
    <row r="27" spans="4:19" ht="12.75">
      <c r="D27" s="3">
        <f t="shared" si="6"/>
        <v>150</v>
      </c>
      <c r="E27" s="27">
        <f t="shared" si="2"/>
        <v>0.32894736842105265</v>
      </c>
      <c r="F27" s="29">
        <f t="shared" si="3"/>
        <v>2.619641709475822</v>
      </c>
      <c r="G27" s="4">
        <f t="shared" si="0"/>
        <v>1</v>
      </c>
      <c r="H27" s="4">
        <f t="shared" si="0"/>
        <v>1.2415303991934357</v>
      </c>
      <c r="I27" s="4">
        <f t="shared" si="0"/>
        <v>2.0057273227508308</v>
      </c>
      <c r="J27" s="4">
        <f t="shared" si="0"/>
        <v>2.9182113530297333</v>
      </c>
      <c r="K27" s="5">
        <f t="shared" si="0"/>
        <v>3.875621750801882</v>
      </c>
      <c r="L27" s="3"/>
      <c r="M27" s="4">
        <f t="shared" si="4"/>
        <v>0.6710526315789473</v>
      </c>
      <c r="N27" s="4">
        <f t="shared" si="1"/>
        <v>0.5405043903998636</v>
      </c>
      <c r="O27" s="4">
        <f t="shared" si="1"/>
        <v>0.33456822568414074</v>
      </c>
      <c r="P27" s="4">
        <f t="shared" si="1"/>
        <v>0.22995340309475867</v>
      </c>
      <c r="Q27" s="5">
        <f t="shared" si="1"/>
        <v>0.17314709089969985</v>
      </c>
      <c r="S27" s="54" t="e">
        <f t="shared" si="5"/>
        <v>#NUM!</v>
      </c>
    </row>
    <row r="28" spans="4:19" ht="12.75">
      <c r="D28" s="3">
        <f t="shared" si="6"/>
        <v>160</v>
      </c>
      <c r="E28" s="27">
        <f t="shared" si="2"/>
        <v>0.3508771929824562</v>
      </c>
      <c r="F28" s="29">
        <f t="shared" si="3"/>
        <v>2.7055543236880504</v>
      </c>
      <c r="G28" s="4">
        <f t="shared" si="0"/>
        <v>1</v>
      </c>
      <c r="H28" s="4">
        <f t="shared" si="0"/>
        <v>1.3878163687944371</v>
      </c>
      <c r="I28" s="4">
        <f t="shared" si="0"/>
        <v>2.367694395502765</v>
      </c>
      <c r="J28" s="4">
        <f t="shared" si="0"/>
        <v>3.4769106406038444</v>
      </c>
      <c r="K28" s="5">
        <f t="shared" si="0"/>
        <v>4.623291774292518</v>
      </c>
      <c r="L28" s="3"/>
      <c r="M28" s="4">
        <f t="shared" si="4"/>
        <v>0.6491228070175439</v>
      </c>
      <c r="N28" s="4">
        <f t="shared" si="1"/>
        <v>0.46772960862352514</v>
      </c>
      <c r="O28" s="4">
        <f t="shared" si="1"/>
        <v>0.27415818876392906</v>
      </c>
      <c r="P28" s="4">
        <f t="shared" si="1"/>
        <v>0.18669528041273128</v>
      </c>
      <c r="Q28" s="5">
        <f t="shared" si="1"/>
        <v>0.14040273439520834</v>
      </c>
      <c r="S28" s="54" t="e">
        <f t="shared" si="5"/>
        <v>#NUM!</v>
      </c>
    </row>
    <row r="29" spans="4:19" ht="12.75">
      <c r="D29" s="3">
        <f t="shared" si="6"/>
        <v>170</v>
      </c>
      <c r="E29" s="27">
        <f t="shared" si="2"/>
        <v>0.3728070175438597</v>
      </c>
      <c r="F29" s="29">
        <f t="shared" si="3"/>
        <v>2.788821563103096</v>
      </c>
      <c r="G29" s="4">
        <f t="shared" si="0"/>
        <v>1</v>
      </c>
      <c r="H29" s="4">
        <f t="shared" si="0"/>
        <v>1.615615577344712</v>
      </c>
      <c r="I29" s="4">
        <f t="shared" si="0"/>
        <v>2.894359571450661</v>
      </c>
      <c r="J29" s="4">
        <f t="shared" si="0"/>
        <v>4.2817145664279455</v>
      </c>
      <c r="K29" s="5">
        <f t="shared" si="0"/>
        <v>5.698903455253341</v>
      </c>
      <c r="L29" s="3"/>
      <c r="M29" s="4">
        <f t="shared" si="4"/>
        <v>0.6271929824561403</v>
      </c>
      <c r="N29" s="4">
        <f t="shared" si="1"/>
        <v>0.38820681803956186</v>
      </c>
      <c r="O29" s="4">
        <f t="shared" si="1"/>
        <v>0.21669490848429362</v>
      </c>
      <c r="P29" s="4">
        <f t="shared" si="1"/>
        <v>0.14648173593210373</v>
      </c>
      <c r="Q29" s="5">
        <f t="shared" si="1"/>
        <v>0.11005502854728723</v>
      </c>
      <c r="S29" s="54" t="e">
        <f t="shared" si="5"/>
        <v>#NUM!</v>
      </c>
    </row>
    <row r="30" spans="4:19" ht="12.75">
      <c r="D30" s="3">
        <f t="shared" si="6"/>
        <v>180</v>
      </c>
      <c r="E30" s="27">
        <f t="shared" si="2"/>
        <v>0.3947368421052632</v>
      </c>
      <c r="F30" s="29">
        <f t="shared" si="3"/>
        <v>2.8696737137226056</v>
      </c>
      <c r="G30" s="4">
        <f t="shared" si="0"/>
        <v>1</v>
      </c>
      <c r="H30" s="4">
        <f t="shared" si="0"/>
        <v>1.9937557071971963</v>
      </c>
      <c r="I30" s="4">
        <f t="shared" si="0"/>
        <v>3.723280396886407</v>
      </c>
      <c r="J30" s="4">
        <f t="shared" si="0"/>
        <v>5.539131742846988</v>
      </c>
      <c r="K30" s="5">
        <f t="shared" si="0"/>
        <v>7.377841992907609</v>
      </c>
      <c r="L30" s="3"/>
      <c r="M30" s="4">
        <f t="shared" si="4"/>
        <v>0.6052631578947367</v>
      </c>
      <c r="N30" s="4">
        <f t="shared" si="1"/>
        <v>0.30357939827322683</v>
      </c>
      <c r="O30" s="4">
        <f t="shared" si="1"/>
        <v>0.16256179856904895</v>
      </c>
      <c r="P30" s="4">
        <f t="shared" si="1"/>
        <v>0.10927040301512042</v>
      </c>
      <c r="Q30" s="5">
        <f t="shared" si="1"/>
        <v>0.0820379669931373</v>
      </c>
      <c r="S30" s="54" t="e">
        <f t="shared" si="5"/>
        <v>#NUM!</v>
      </c>
    </row>
    <row r="31" spans="4:19" ht="12.75">
      <c r="D31" s="3">
        <f t="shared" si="6"/>
        <v>190</v>
      </c>
      <c r="E31" s="27">
        <f t="shared" si="2"/>
        <v>0.41666666666666674</v>
      </c>
      <c r="F31" s="29">
        <f t="shared" si="3"/>
        <v>2.9483094708039363</v>
      </c>
      <c r="G31" s="4">
        <f t="shared" si="0"/>
        <v>1</v>
      </c>
      <c r="H31" s="4">
        <f t="shared" si="0"/>
        <v>2.6982579832867164</v>
      </c>
      <c r="I31" s="4">
        <f t="shared" si="0"/>
        <v>5.206110684615326</v>
      </c>
      <c r="J31" s="4">
        <f t="shared" si="0"/>
        <v>7.776784361597932</v>
      </c>
      <c r="K31" s="5">
        <f t="shared" si="0"/>
        <v>10.363636223997608</v>
      </c>
      <c r="L31" s="3"/>
      <c r="M31" s="4">
        <f t="shared" si="4"/>
        <v>0.5833333333333333</v>
      </c>
      <c r="N31" s="4">
        <f t="shared" si="1"/>
        <v>0.21618886590776681</v>
      </c>
      <c r="O31" s="4">
        <f t="shared" si="1"/>
        <v>0.1120478162435448</v>
      </c>
      <c r="P31" s="4">
        <f t="shared" si="1"/>
        <v>0.07500958059398641</v>
      </c>
      <c r="Q31" s="5">
        <f t="shared" si="1"/>
        <v>0.05628655046600253</v>
      </c>
      <c r="S31" s="54" t="e">
        <f t="shared" si="5"/>
        <v>#NUM!</v>
      </c>
    </row>
    <row r="32" spans="4:19" ht="12.75">
      <c r="D32" s="3">
        <f t="shared" si="6"/>
        <v>200</v>
      </c>
      <c r="E32" s="27">
        <f t="shared" si="2"/>
        <v>0.4385964912280702</v>
      </c>
      <c r="F32" s="29">
        <f t="shared" si="3"/>
        <v>3.0249016922924747</v>
      </c>
      <c r="G32" s="4">
        <f aca="true" t="shared" si="7" ref="G32:K51">IF(G$10&lt;=COS($F32),1,((1+G$10^2-2*G$10*COS($F32))^0.5)/SIN($F32))</f>
        <v>1</v>
      </c>
      <c r="H32" s="4">
        <f t="shared" si="7"/>
        <v>4.3525815839834205</v>
      </c>
      <c r="I32" s="4">
        <f t="shared" si="7"/>
        <v>8.589123465723986</v>
      </c>
      <c r="J32" s="4">
        <f t="shared" si="7"/>
        <v>12.864199871285988</v>
      </c>
      <c r="K32" s="5">
        <f t="shared" si="7"/>
        <v>17.149016173007233</v>
      </c>
      <c r="L32" s="3"/>
      <c r="M32" s="4">
        <f t="shared" si="4"/>
        <v>0.5614035087719298</v>
      </c>
      <c r="N32" s="4">
        <f t="shared" si="1"/>
        <v>0.12898173140229605</v>
      </c>
      <c r="O32" s="4">
        <f t="shared" si="1"/>
        <v>0.06536214213386074</v>
      </c>
      <c r="P32" s="4">
        <f t="shared" si="1"/>
        <v>0.0436407638554366</v>
      </c>
      <c r="Q32" s="5">
        <f t="shared" si="1"/>
        <v>0.0327367764487613</v>
      </c>
      <c r="S32" s="54" t="e">
        <f t="shared" si="5"/>
        <v>#NUM!</v>
      </c>
    </row>
    <row r="33" spans="4:19" ht="12.75">
      <c r="D33" s="3">
        <f t="shared" si="6"/>
        <v>210</v>
      </c>
      <c r="E33" s="27">
        <f t="shared" si="2"/>
        <v>0.46052631578947373</v>
      </c>
      <c r="F33" s="29">
        <f t="shared" si="3"/>
        <v>3.0996018712788858</v>
      </c>
      <c r="G33" s="4">
        <f t="shared" si="7"/>
        <v>1</v>
      </c>
      <c r="H33" s="4">
        <f t="shared" si="7"/>
        <v>11.931855153203676</v>
      </c>
      <c r="I33" s="4">
        <f t="shared" si="7"/>
        <v>23.82175030756741</v>
      </c>
      <c r="J33" s="4">
        <f t="shared" si="7"/>
        <v>35.72562528344587</v>
      </c>
      <c r="K33" s="5">
        <f t="shared" si="7"/>
        <v>47.63300021968309</v>
      </c>
      <c r="L33" s="3"/>
      <c r="M33" s="4">
        <f t="shared" si="4"/>
        <v>0.5394736842105263</v>
      </c>
      <c r="N33" s="4">
        <f t="shared" si="1"/>
        <v>0.045212892486855144</v>
      </c>
      <c r="O33" s="4">
        <f t="shared" si="1"/>
        <v>0.022646265586922586</v>
      </c>
      <c r="P33" s="4">
        <f t="shared" si="1"/>
        <v>0.015100468639257139</v>
      </c>
      <c r="Q33" s="5">
        <f t="shared" si="1"/>
        <v>0.011325628906902299</v>
      </c>
      <c r="S33" s="54" t="e">
        <f t="shared" si="5"/>
        <v>#NUM!</v>
      </c>
    </row>
    <row r="34" spans="4:19" ht="12.75">
      <c r="D34" s="3">
        <f t="shared" si="6"/>
        <v>220</v>
      </c>
      <c r="E34" s="27">
        <f t="shared" si="2"/>
        <v>0.48245614035087725</v>
      </c>
      <c r="F34" s="29">
        <f t="shared" si="3"/>
        <v>3.1725436597212124</v>
      </c>
      <c r="G34" s="4">
        <f t="shared" si="7"/>
        <v>1</v>
      </c>
      <c r="H34" s="4">
        <f t="shared" si="7"/>
        <v>-16.17261256783055</v>
      </c>
      <c r="I34" s="4">
        <f t="shared" si="7"/>
        <v>-32.31428646926506</v>
      </c>
      <c r="J34" s="4">
        <f t="shared" si="7"/>
        <v>-48.46627051646502</v>
      </c>
      <c r="K34" s="5">
        <f t="shared" si="7"/>
        <v>-64.62083410589398</v>
      </c>
      <c r="L34" s="3"/>
      <c r="M34" s="4">
        <f t="shared" si="4"/>
        <v>0.5175438596491228</v>
      </c>
      <c r="N34" s="4">
        <f t="shared" si="1"/>
        <v>-0.03200125257922677</v>
      </c>
      <c r="O34" s="4">
        <f t="shared" si="1"/>
        <v>-0.01601594576879709</v>
      </c>
      <c r="P34" s="4">
        <f t="shared" si="1"/>
        <v>-0.010678433767114432</v>
      </c>
      <c r="Q34" s="5">
        <f t="shared" si="1"/>
        <v>-0.008008931899594875</v>
      </c>
      <c r="S34" s="54" t="e">
        <f t="shared" si="5"/>
        <v>#NUM!</v>
      </c>
    </row>
    <row r="35" spans="4:19" ht="12.75">
      <c r="D35" s="3">
        <f t="shared" si="6"/>
        <v>230</v>
      </c>
      <c r="E35" s="27">
        <f t="shared" si="2"/>
        <v>0.5043859649122807</v>
      </c>
      <c r="F35" s="29">
        <f t="shared" si="3"/>
        <v>3.243845678394544</v>
      </c>
      <c r="G35" s="4">
        <f t="shared" si="7"/>
        <v>1</v>
      </c>
      <c r="H35" s="4">
        <f t="shared" si="7"/>
        <v>-4.949268968890732</v>
      </c>
      <c r="I35" s="4">
        <f t="shared" si="7"/>
        <v>-9.79672477624742</v>
      </c>
      <c r="J35" s="4">
        <f t="shared" si="7"/>
        <v>-14.678020218252371</v>
      </c>
      <c r="K35" s="5">
        <f t="shared" si="7"/>
        <v>-19.567847272607192</v>
      </c>
      <c r="L35" s="3"/>
      <c r="M35" s="4">
        <f t="shared" si="4"/>
        <v>0.4956140350877193</v>
      </c>
      <c r="N35" s="4">
        <f t="shared" si="1"/>
        <v>-0.10013883630147506</v>
      </c>
      <c r="O35" s="4">
        <f t="shared" si="1"/>
        <v>-0.050589768152858275</v>
      </c>
      <c r="P35" s="4">
        <f t="shared" si="1"/>
        <v>-0.03376572778332971</v>
      </c>
      <c r="Q35" s="5">
        <f t="shared" si="1"/>
        <v>-0.02532797952596062</v>
      </c>
      <c r="S35" s="54" t="e">
        <f t="shared" si="5"/>
        <v>#NUM!</v>
      </c>
    </row>
    <row r="36" spans="4:19" ht="12.75">
      <c r="D36" s="3">
        <f t="shared" si="6"/>
        <v>240</v>
      </c>
      <c r="E36" s="27">
        <f t="shared" si="2"/>
        <v>0.5263157894736843</v>
      </c>
      <c r="F36" s="29">
        <f t="shared" si="3"/>
        <v>3.3136137822082787</v>
      </c>
      <c r="G36" s="4">
        <f t="shared" si="7"/>
        <v>1</v>
      </c>
      <c r="H36" s="4">
        <f t="shared" si="7"/>
        <v>-3.0059913694335973</v>
      </c>
      <c r="I36" s="4">
        <f t="shared" si="7"/>
        <v>-5.842008861748202</v>
      </c>
      <c r="J36" s="4">
        <f t="shared" si="7"/>
        <v>-8.734224907726619</v>
      </c>
      <c r="K36" s="5">
        <f t="shared" si="7"/>
        <v>-11.640826246754644</v>
      </c>
      <c r="L36" s="3"/>
      <c r="M36" s="4">
        <f t="shared" si="4"/>
        <v>0.4736842105263157</v>
      </c>
      <c r="N36" s="4">
        <f t="shared" si="1"/>
        <v>-0.15758003011684277</v>
      </c>
      <c r="O36" s="4">
        <f t="shared" si="1"/>
        <v>-0.08108241903360743</v>
      </c>
      <c r="P36" s="4">
        <f t="shared" si="1"/>
        <v>-0.05423311347378714</v>
      </c>
      <c r="Q36" s="5">
        <f t="shared" si="1"/>
        <v>-0.04069163137439445</v>
      </c>
      <c r="S36" s="54" t="e">
        <f t="shared" si="5"/>
        <v>#NUM!</v>
      </c>
    </row>
    <row r="37" spans="4:19" ht="12.75">
      <c r="D37" s="3">
        <f t="shared" si="6"/>
        <v>250</v>
      </c>
      <c r="E37" s="27">
        <f t="shared" si="2"/>
        <v>0.5482456140350878</v>
      </c>
      <c r="F37" s="29">
        <f t="shared" si="3"/>
        <v>3.381942904610063</v>
      </c>
      <c r="G37" s="4">
        <f t="shared" si="7"/>
        <v>1</v>
      </c>
      <c r="H37" s="4">
        <f t="shared" si="7"/>
        <v>-2.217934489279641</v>
      </c>
      <c r="I37" s="4">
        <f t="shared" si="7"/>
        <v>-4.200924788985933</v>
      </c>
      <c r="J37" s="4">
        <f t="shared" si="7"/>
        <v>-6.261005455041157</v>
      </c>
      <c r="K37" s="5">
        <f t="shared" si="7"/>
        <v>-8.341252548313832</v>
      </c>
      <c r="L37" s="3"/>
      <c r="M37" s="4">
        <f t="shared" si="4"/>
        <v>0.45175438596491224</v>
      </c>
      <c r="N37" s="4">
        <f t="shared" si="1"/>
        <v>-0.20368247491008482</v>
      </c>
      <c r="O37" s="4">
        <f t="shared" si="1"/>
        <v>-0.10753688976992179</v>
      </c>
      <c r="P37" s="4">
        <f t="shared" si="1"/>
        <v>-0.07215364835709805</v>
      </c>
      <c r="Q37" s="5">
        <f t="shared" si="1"/>
        <v>-0.05415905864836013</v>
      </c>
      <c r="S37" s="54" t="e">
        <f t="shared" si="5"/>
        <v>#NUM!</v>
      </c>
    </row>
    <row r="38" spans="4:19" ht="12.75">
      <c r="D38" s="3">
        <f t="shared" si="6"/>
        <v>260</v>
      </c>
      <c r="E38" s="27">
        <f t="shared" si="2"/>
        <v>0.5701754385964913</v>
      </c>
      <c r="F38" s="29">
        <f t="shared" si="3"/>
        <v>3.4489185728926746</v>
      </c>
      <c r="G38" s="4">
        <f t="shared" si="7"/>
        <v>1</v>
      </c>
      <c r="H38" s="4">
        <f t="shared" si="7"/>
        <v>-1.8010693721754922</v>
      </c>
      <c r="I38" s="4">
        <f t="shared" si="7"/>
        <v>-3.3056656613613065</v>
      </c>
      <c r="J38" s="4">
        <f t="shared" si="7"/>
        <v>-4.906598901313371</v>
      </c>
      <c r="K38" s="5">
        <f t="shared" si="7"/>
        <v>-6.533430402505833</v>
      </c>
      <c r="L38" s="3"/>
      <c r="M38" s="4">
        <f t="shared" si="4"/>
        <v>0.42982456140350866</v>
      </c>
      <c r="N38" s="4">
        <f t="shared" si="1"/>
        <v>-0.2386496422868644</v>
      </c>
      <c r="O38" s="4">
        <f t="shared" si="1"/>
        <v>-0.13002662865381934</v>
      </c>
      <c r="P38" s="4">
        <f t="shared" si="1"/>
        <v>-0.08760132426729554</v>
      </c>
      <c r="Q38" s="5">
        <f t="shared" si="1"/>
        <v>-0.06578849622989076</v>
      </c>
      <c r="S38" s="54" t="e">
        <f t="shared" si="5"/>
        <v>#NUM!</v>
      </c>
    </row>
    <row r="39" spans="4:19" ht="12.75">
      <c r="D39" s="3">
        <f t="shared" si="6"/>
        <v>270</v>
      </c>
      <c r="E39" s="27">
        <f t="shared" si="2"/>
        <v>0.5921052631578948</v>
      </c>
      <c r="F39" s="29">
        <f t="shared" si="3"/>
        <v>3.5146181634490166</v>
      </c>
      <c r="G39" s="4">
        <f t="shared" si="7"/>
        <v>1</v>
      </c>
      <c r="H39" s="4">
        <f t="shared" si="7"/>
        <v>-1.549244157553015</v>
      </c>
      <c r="I39" s="4">
        <f t="shared" si="7"/>
        <v>-2.7439770253408375</v>
      </c>
      <c r="J39" s="4">
        <f t="shared" si="7"/>
        <v>-4.052575394645204</v>
      </c>
      <c r="K39" s="5">
        <f t="shared" si="7"/>
        <v>-5.392775695388069</v>
      </c>
      <c r="L39" s="3"/>
      <c r="M39" s="4">
        <f t="shared" si="4"/>
        <v>0.4078947368421052</v>
      </c>
      <c r="N39" s="4">
        <f t="shared" si="1"/>
        <v>-0.263286283736169</v>
      </c>
      <c r="O39" s="4">
        <f t="shared" si="1"/>
        <v>-0.14865093004612143</v>
      </c>
      <c r="P39" s="4">
        <f t="shared" si="1"/>
        <v>-0.10065074603696934</v>
      </c>
      <c r="Q39" s="5">
        <f t="shared" si="1"/>
        <v>-0.07563725248037648</v>
      </c>
      <c r="S39" s="54" t="e">
        <f t="shared" si="5"/>
        <v>#NUM!</v>
      </c>
    </row>
    <row r="40" spans="4:19" ht="12.75">
      <c r="D40" s="3">
        <f t="shared" si="6"/>
        <v>280</v>
      </c>
      <c r="E40" s="27">
        <f t="shared" si="2"/>
        <v>0.6140350877192983</v>
      </c>
      <c r="F40" s="29">
        <f t="shared" si="3"/>
        <v>3.579111949527065</v>
      </c>
      <c r="G40" s="4">
        <f t="shared" si="7"/>
        <v>1</v>
      </c>
      <c r="H40" s="4">
        <f t="shared" si="7"/>
        <v>-1.384681580547463</v>
      </c>
      <c r="I40" s="4">
        <f t="shared" si="7"/>
        <v>-2.3601953861037126</v>
      </c>
      <c r="J40" s="4">
        <f t="shared" si="7"/>
        <v>-3.465395009512727</v>
      </c>
      <c r="K40" s="5">
        <f t="shared" si="7"/>
        <v>-4.60789149325576</v>
      </c>
      <c r="L40" s="3"/>
      <c r="M40" s="4">
        <f t="shared" si="4"/>
        <v>0.38596491228070173</v>
      </c>
      <c r="N40" s="4">
        <f t="shared" si="1"/>
        <v>-0.2787391106395034</v>
      </c>
      <c r="O40" s="4">
        <f t="shared" si="1"/>
        <v>-0.1635309155136792</v>
      </c>
      <c r="P40" s="4">
        <f t="shared" si="1"/>
        <v>-0.11137688812421205</v>
      </c>
      <c r="Q40" s="5">
        <f t="shared" si="1"/>
        <v>-0.08376171896530352</v>
      </c>
      <c r="S40" s="54" t="e">
        <f t="shared" si="5"/>
        <v>#NUM!</v>
      </c>
    </row>
    <row r="41" spans="4:19" ht="12.75">
      <c r="D41" s="3">
        <f t="shared" si="6"/>
        <v>290</v>
      </c>
      <c r="E41" s="27">
        <f t="shared" si="2"/>
        <v>0.6359649122807018</v>
      </c>
      <c r="F41" s="29">
        <f t="shared" si="3"/>
        <v>3.6424639819288704</v>
      </c>
      <c r="G41" s="4">
        <f t="shared" si="7"/>
        <v>1</v>
      </c>
      <c r="H41" s="4">
        <f t="shared" si="7"/>
        <v>-1.2715853177758893</v>
      </c>
      <c r="I41" s="4">
        <f t="shared" si="7"/>
        <v>-2.082508924145922</v>
      </c>
      <c r="J41" s="4">
        <f t="shared" si="7"/>
        <v>-3.037298030731476</v>
      </c>
      <c r="K41" s="5">
        <f t="shared" si="7"/>
        <v>-4.03508822027436</v>
      </c>
      <c r="L41" s="3"/>
      <c r="M41" s="4">
        <f t="shared" si="4"/>
        <v>0.36403508771929816</v>
      </c>
      <c r="N41" s="4">
        <f t="shared" si="1"/>
        <v>-0.2862844377253635</v>
      </c>
      <c r="O41" s="4">
        <f t="shared" si="1"/>
        <v>-0.17480601571424054</v>
      </c>
      <c r="P41" s="4">
        <f t="shared" si="1"/>
        <v>-0.11985491184466583</v>
      </c>
      <c r="Q41" s="5">
        <f t="shared" si="1"/>
        <v>-0.09021738010341349</v>
      </c>
      <c r="S41" s="54" t="e">
        <f t="shared" si="5"/>
        <v>#NUM!</v>
      </c>
    </row>
    <row r="42" spans="4:19" ht="12.75">
      <c r="D42" s="3">
        <f t="shared" si="6"/>
        <v>300</v>
      </c>
      <c r="E42" s="27">
        <f t="shared" si="2"/>
        <v>0.6578947368421053</v>
      </c>
      <c r="F42" s="29">
        <f t="shared" si="3"/>
        <v>3.704732834098947</v>
      </c>
      <c r="G42" s="4">
        <f t="shared" si="7"/>
        <v>1</v>
      </c>
      <c r="H42" s="4">
        <f t="shared" si="7"/>
        <v>-1.1912428102282704</v>
      </c>
      <c r="I42" s="4">
        <f t="shared" si="7"/>
        <v>-1.8732060238229136</v>
      </c>
      <c r="J42" s="4">
        <f t="shared" si="7"/>
        <v>-2.7116770800181165</v>
      </c>
      <c r="K42" s="5">
        <f t="shared" si="7"/>
        <v>-3.5988796546630915</v>
      </c>
      <c r="L42" s="3"/>
      <c r="M42" s="4">
        <f t="shared" si="4"/>
        <v>0.3421052631578947</v>
      </c>
      <c r="N42" s="4">
        <f t="shared" si="1"/>
        <v>-0.287183486204915</v>
      </c>
      <c r="O42" s="4">
        <f t="shared" si="1"/>
        <v>-0.18263087925572255</v>
      </c>
      <c r="P42" s="4">
        <f t="shared" si="1"/>
        <v>-0.12616003051351862</v>
      </c>
      <c r="Q42" s="5">
        <f t="shared" si="1"/>
        <v>-0.09505882274074563</v>
      </c>
      <c r="S42" s="54" t="e">
        <f t="shared" si="5"/>
        <v>#NUM!</v>
      </c>
    </row>
    <row r="43" spans="4:19" ht="12.75">
      <c r="D43" s="3">
        <f t="shared" si="6"/>
        <v>310</v>
      </c>
      <c r="E43" s="27">
        <f t="shared" si="2"/>
        <v>0.6798245614035089</v>
      </c>
      <c r="F43" s="29">
        <f t="shared" si="3"/>
        <v>3.765972236282752</v>
      </c>
      <c r="G43" s="4">
        <f t="shared" si="7"/>
        <v>1</v>
      </c>
      <c r="H43" s="4">
        <f t="shared" si="7"/>
        <v>-1.1329652543910504</v>
      </c>
      <c r="I43" s="4">
        <f t="shared" si="7"/>
        <v>-1.710588814730822</v>
      </c>
      <c r="J43" s="4">
        <f t="shared" si="7"/>
        <v>-2.455946857130284</v>
      </c>
      <c r="K43" s="5">
        <f t="shared" si="7"/>
        <v>-3.255809098143676</v>
      </c>
      <c r="L43" s="3"/>
      <c r="M43" s="4">
        <f t="shared" si="4"/>
        <v>0.3201754385964911</v>
      </c>
      <c r="N43" s="4">
        <f t="shared" si="1"/>
        <v>-0.28259952134946975</v>
      </c>
      <c r="O43" s="4">
        <f t="shared" si="1"/>
        <v>-0.18717264829471827</v>
      </c>
      <c r="P43" s="4">
        <f t="shared" si="1"/>
        <v>-0.1303674131494069</v>
      </c>
      <c r="Q43" s="5">
        <f t="shared" si="1"/>
        <v>-0.09833974565002646</v>
      </c>
      <c r="S43" s="54" t="e">
        <f t="shared" si="5"/>
        <v>#NUM!</v>
      </c>
    </row>
    <row r="44" spans="4:19" ht="12.75">
      <c r="D44" s="3">
        <f t="shared" si="6"/>
        <v>320</v>
      </c>
      <c r="E44" s="27">
        <f t="shared" si="2"/>
        <v>0.7017543859649124</v>
      </c>
      <c r="F44" s="29">
        <f t="shared" si="3"/>
        <v>3.8262316182968075</v>
      </c>
      <c r="G44" s="4">
        <f t="shared" si="7"/>
        <v>1</v>
      </c>
      <c r="H44" s="4">
        <f t="shared" si="7"/>
        <v>-1.0902362474483103</v>
      </c>
      <c r="I44" s="4">
        <f t="shared" si="7"/>
        <v>-1.5812942312365015</v>
      </c>
      <c r="J44" s="4">
        <f t="shared" si="7"/>
        <v>-2.250025230770629</v>
      </c>
      <c r="K44" s="5">
        <f t="shared" si="7"/>
        <v>-2.9790906927010337</v>
      </c>
      <c r="L44" s="3"/>
      <c r="M44" s="4">
        <f t="shared" si="4"/>
        <v>0.29824561403508765</v>
      </c>
      <c r="N44" s="4">
        <f t="shared" si="1"/>
        <v>-0.27356053766615196</v>
      </c>
      <c r="O44" s="4">
        <f t="shared" si="1"/>
        <v>-0.18860855123835676</v>
      </c>
      <c r="P44" s="4">
        <f t="shared" si="1"/>
        <v>-0.13255211984131357</v>
      </c>
      <c r="Q44" s="5">
        <f t="shared" si="1"/>
        <v>-0.10011296895586591</v>
      </c>
      <c r="S44" s="54" t="e">
        <f t="shared" si="5"/>
        <v>#NUM!</v>
      </c>
    </row>
    <row r="45" spans="4:19" ht="12.75">
      <c r="D45" s="3">
        <f t="shared" si="6"/>
        <v>330</v>
      </c>
      <c r="E45" s="27">
        <f t="shared" si="2"/>
        <v>0.7236842105263159</v>
      </c>
      <c r="F45" s="29">
        <f t="shared" si="3"/>
        <v>3.885556576509458</v>
      </c>
      <c r="G45" s="4">
        <f t="shared" si="7"/>
        <v>1</v>
      </c>
      <c r="H45" s="4">
        <f t="shared" si="7"/>
        <v>-1.0588806833812017</v>
      </c>
      <c r="I45" s="4">
        <f t="shared" si="7"/>
        <v>-1.476647181483945</v>
      </c>
      <c r="J45" s="4">
        <f t="shared" si="7"/>
        <v>-2.080862548277362</v>
      </c>
      <c r="K45" s="5">
        <f t="shared" si="7"/>
        <v>-2.7513150383688294</v>
      </c>
      <c r="L45" s="3"/>
      <c r="M45" s="4">
        <f t="shared" si="4"/>
        <v>0.27631578947368407</v>
      </c>
      <c r="N45" s="4">
        <f t="shared" si="1"/>
        <v>-0.2609508264815604</v>
      </c>
      <c r="O45" s="4">
        <f t="shared" si="1"/>
        <v>-0.1871237712965413</v>
      </c>
      <c r="P45" s="4">
        <f t="shared" si="1"/>
        <v>-0.13278906369977755</v>
      </c>
      <c r="Q45" s="5">
        <f t="shared" si="1"/>
        <v>-0.1004304434862186</v>
      </c>
      <c r="S45" s="54" t="e">
        <f t="shared" si="5"/>
        <v>#NUM!</v>
      </c>
    </row>
    <row r="46" spans="4:19" ht="12.75">
      <c r="D46" s="3">
        <f t="shared" si="6"/>
        <v>340</v>
      </c>
      <c r="E46" s="27">
        <f t="shared" si="2"/>
        <v>0.7456140350877194</v>
      </c>
      <c r="F46" s="29">
        <f t="shared" si="3"/>
        <v>3.943989277578933</v>
      </c>
      <c r="G46" s="4">
        <f t="shared" si="7"/>
        <v>1</v>
      </c>
      <c r="H46" s="4">
        <f t="shared" si="7"/>
        <v>-1.036117296884948</v>
      </c>
      <c r="I46" s="4">
        <f t="shared" si="7"/>
        <v>-1.3907745993377463</v>
      </c>
      <c r="J46" s="4">
        <f t="shared" si="7"/>
        <v>-1.9396123098453206</v>
      </c>
      <c r="K46" s="5">
        <f t="shared" si="7"/>
        <v>-2.56067663556441</v>
      </c>
      <c r="L46" s="3"/>
      <c r="M46" s="4">
        <f t="shared" si="4"/>
        <v>0.2543859649122806</v>
      </c>
      <c r="N46" s="4">
        <f t="shared" si="1"/>
        <v>-0.24551850034458794</v>
      </c>
      <c r="O46" s="4">
        <f t="shared" si="1"/>
        <v>-0.182909556324521</v>
      </c>
      <c r="P46" s="4">
        <f t="shared" si="1"/>
        <v>-0.13115299568941552</v>
      </c>
      <c r="Q46" s="5">
        <f t="shared" si="1"/>
        <v>-0.09934326005056483</v>
      </c>
      <c r="S46" s="54" t="e">
        <f t="shared" si="5"/>
        <v>#NUM!</v>
      </c>
    </row>
    <row r="47" spans="4:19" ht="12.75">
      <c r="D47" s="3">
        <f t="shared" si="6"/>
        <v>350</v>
      </c>
      <c r="E47" s="27">
        <f t="shared" si="2"/>
        <v>0.7675438596491229</v>
      </c>
      <c r="F47" s="29">
        <f t="shared" si="3"/>
        <v>4.001568809112157</v>
      </c>
      <c r="G47" s="4">
        <f t="shared" si="7"/>
        <v>1</v>
      </c>
      <c r="H47" s="4">
        <f t="shared" si="7"/>
        <v>-1.0200349093494085</v>
      </c>
      <c r="I47" s="4">
        <f t="shared" si="7"/>
        <v>-1.3195623704955108</v>
      </c>
      <c r="J47" s="4">
        <f t="shared" si="7"/>
        <v>-1.8200661822521382</v>
      </c>
      <c r="K47" s="5">
        <f t="shared" si="7"/>
        <v>-2.3988871150477005</v>
      </c>
      <c r="L47" s="3"/>
      <c r="M47" s="4">
        <f t="shared" si="4"/>
        <v>0.23245614035087714</v>
      </c>
      <c r="N47" s="4">
        <f t="shared" si="1"/>
        <v>-0.22789037730006778</v>
      </c>
      <c r="O47" s="4">
        <f t="shared" si="1"/>
        <v>-0.17616154078688012</v>
      </c>
      <c r="P47" s="4">
        <f t="shared" si="1"/>
        <v>-0.127718509699047</v>
      </c>
      <c r="Q47" s="5">
        <f t="shared" si="1"/>
        <v>-0.09690165864526513</v>
      </c>
      <c r="S47" s="54" t="e">
        <f t="shared" si="5"/>
        <v>#NUM!</v>
      </c>
    </row>
    <row r="48" spans="4:19" ht="12.75">
      <c r="D48" s="3">
        <f t="shared" si="6"/>
        <v>360</v>
      </c>
      <c r="E48" s="27">
        <f t="shared" si="2"/>
        <v>0.7894736842105264</v>
      </c>
      <c r="F48" s="29">
        <f t="shared" si="3"/>
        <v>4.058331485532075</v>
      </c>
      <c r="G48" s="4">
        <f t="shared" si="7"/>
        <v>1</v>
      </c>
      <c r="H48" s="4">
        <f t="shared" si="7"/>
        <v>-1.0092871357004078</v>
      </c>
      <c r="I48" s="4">
        <f t="shared" si="7"/>
        <v>-1.260046172513673</v>
      </c>
      <c r="J48" s="4">
        <f t="shared" si="7"/>
        <v>-1.7177399016951196</v>
      </c>
      <c r="K48" s="5">
        <f t="shared" si="7"/>
        <v>-2.2599563184535088</v>
      </c>
      <c r="L48" s="3"/>
      <c r="M48" s="4">
        <f t="shared" si="4"/>
        <v>0.21052631578947356</v>
      </c>
      <c r="N48" s="4">
        <f t="shared" si="1"/>
        <v>-0.20858912032340143</v>
      </c>
      <c r="O48" s="4">
        <f t="shared" si="1"/>
        <v>-0.1670782550527442</v>
      </c>
      <c r="P48" s="4">
        <f t="shared" si="1"/>
        <v>-0.12256006603893849</v>
      </c>
      <c r="Q48" s="5">
        <f t="shared" si="1"/>
        <v>-0.09315503758653929</v>
      </c>
      <c r="S48" s="54" t="e">
        <f t="shared" si="5"/>
        <v>#NUM!</v>
      </c>
    </row>
    <row r="49" spans="4:19" ht="12.75">
      <c r="D49" s="3">
        <f t="shared" si="6"/>
        <v>370</v>
      </c>
      <c r="E49" s="27">
        <f t="shared" si="2"/>
        <v>0.8114035087719299</v>
      </c>
      <c r="F49" s="29">
        <f t="shared" si="3"/>
        <v>4.114311115954004</v>
      </c>
      <c r="G49" s="4">
        <f t="shared" si="7"/>
        <v>1</v>
      </c>
      <c r="H49" s="4">
        <f t="shared" si="7"/>
        <v>-1.0029065492911762</v>
      </c>
      <c r="I49" s="4">
        <f t="shared" si="7"/>
        <v>-1.2100393445927076</v>
      </c>
      <c r="J49" s="4">
        <f t="shared" si="7"/>
        <v>-1.6293147308131535</v>
      </c>
      <c r="K49" s="5">
        <f t="shared" si="7"/>
        <v>-2.1394474465053595</v>
      </c>
      <c r="L49" s="3"/>
      <c r="M49" s="4">
        <f t="shared" si="4"/>
        <v>0.1885964912280701</v>
      </c>
      <c r="N49" s="4">
        <f t="shared" si="1"/>
        <v>-0.1880499148812662</v>
      </c>
      <c r="O49" s="4">
        <f t="shared" si="1"/>
        <v>-0.15585980081627065</v>
      </c>
      <c r="P49" s="4">
        <f t="shared" si="1"/>
        <v>-0.11575203222642315</v>
      </c>
      <c r="Q49" s="5">
        <f t="shared" si="1"/>
        <v>-0.08815196257151794</v>
      </c>
      <c r="S49" s="54" t="e">
        <f t="shared" si="5"/>
        <v>#NUM!</v>
      </c>
    </row>
    <row r="50" spans="4:19" ht="12.75">
      <c r="D50" s="3">
        <f t="shared" si="6"/>
        <v>380</v>
      </c>
      <c r="E50" s="27">
        <f t="shared" si="2"/>
        <v>0.8333333333333335</v>
      </c>
      <c r="F50" s="29">
        <f t="shared" si="3"/>
        <v>4.169539239683969</v>
      </c>
      <c r="G50" s="4">
        <f t="shared" si="7"/>
        <v>1</v>
      </c>
      <c r="H50" s="4">
        <f t="shared" si="7"/>
        <v>-1.0001874175531669</v>
      </c>
      <c r="I50" s="4">
        <f t="shared" si="7"/>
        <v>-1.1678967881259437</v>
      </c>
      <c r="J50" s="4">
        <f t="shared" si="7"/>
        <v>-1.5522829635912279</v>
      </c>
      <c r="K50" s="5">
        <f t="shared" si="7"/>
        <v>-2.0340042635780495</v>
      </c>
      <c r="L50" s="3"/>
      <c r="M50" s="4">
        <f t="shared" si="4"/>
        <v>0.16666666666666652</v>
      </c>
      <c r="N50" s="4">
        <f t="shared" si="1"/>
        <v>-0.1666354362609316</v>
      </c>
      <c r="O50" s="4">
        <f t="shared" si="1"/>
        <v>-0.14270667439209836</v>
      </c>
      <c r="P50" s="4">
        <f t="shared" si="1"/>
        <v>-0.10736874047827008</v>
      </c>
      <c r="Q50" s="5">
        <f t="shared" si="1"/>
        <v>-0.08194017566781325</v>
      </c>
      <c r="S50" s="54" t="e">
        <f t="shared" si="5"/>
        <v>#NUM!</v>
      </c>
    </row>
    <row r="51" spans="4:19" ht="12.75">
      <c r="D51" s="3">
        <f t="shared" si="6"/>
        <v>390</v>
      </c>
      <c r="E51" s="27">
        <f t="shared" si="2"/>
        <v>0.855263157894737</v>
      </c>
      <c r="F51" s="29">
        <f t="shared" si="3"/>
        <v>4.224045333997501</v>
      </c>
      <c r="G51" s="4">
        <f t="shared" si="7"/>
        <v>1</v>
      </c>
      <c r="H51" s="4">
        <f t="shared" si="7"/>
        <v>1</v>
      </c>
      <c r="I51" s="4">
        <f t="shared" si="7"/>
        <v>-1.1323602656879608</v>
      </c>
      <c r="J51" s="4">
        <f t="shared" si="7"/>
        <v>-1.4847155223871422</v>
      </c>
      <c r="K51" s="5">
        <f t="shared" si="7"/>
        <v>-1.9410410812706143</v>
      </c>
      <c r="L51" s="3"/>
      <c r="M51" s="4">
        <f t="shared" si="4"/>
        <v>0.14473684210526305</v>
      </c>
      <c r="N51" s="4">
        <f t="shared" si="1"/>
        <v>0.14473684210526305</v>
      </c>
      <c r="O51" s="4">
        <f t="shared" si="1"/>
        <v>-0.1278187220895894</v>
      </c>
      <c r="P51" s="4">
        <f t="shared" si="1"/>
        <v>-0.0974845618051824</v>
      </c>
      <c r="Q51" s="5">
        <f t="shared" si="1"/>
        <v>-0.07456660423205348</v>
      </c>
      <c r="S51" s="54" t="e">
        <f t="shared" si="5"/>
        <v>#NUM!</v>
      </c>
    </row>
    <row r="52" spans="4:19" ht="12.75">
      <c r="D52" s="3">
        <f t="shared" si="6"/>
        <v>400</v>
      </c>
      <c r="E52" s="27">
        <f t="shared" si="2"/>
        <v>0.8771929824561404</v>
      </c>
      <c r="F52" s="29">
        <f t="shared" si="3"/>
        <v>4.277856998085344</v>
      </c>
      <c r="G52" s="4">
        <f aca="true" t="shared" si="8" ref="G52:K58">IF(G$10&lt;=COS($F52),1,((1+G$10^2-2*G$10*COS($F52))^0.5)/SIN($F52))</f>
        <v>1</v>
      </c>
      <c r="H52" s="4">
        <f t="shared" si="8"/>
        <v>1</v>
      </c>
      <c r="I52" s="4">
        <f t="shared" si="8"/>
        <v>-1.1024541869929745</v>
      </c>
      <c r="J52" s="4">
        <f t="shared" si="8"/>
        <v>-1.4251052728361946</v>
      </c>
      <c r="K52" s="5">
        <f t="shared" si="8"/>
        <v>-1.8585336854956056</v>
      </c>
      <c r="L52" s="3"/>
      <c r="M52" s="4">
        <f t="shared" si="4"/>
        <v>0.12280701754385959</v>
      </c>
      <c r="N52" s="4">
        <f t="shared" si="1"/>
        <v>0.12280701754385959</v>
      </c>
      <c r="O52" s="4">
        <f t="shared" si="1"/>
        <v>-0.11139421392087487</v>
      </c>
      <c r="P52" s="4">
        <f t="shared" si="1"/>
        <v>-0.08617399702651676</v>
      </c>
      <c r="Q52" s="5">
        <f t="shared" si="1"/>
        <v>-0.06607736975782134</v>
      </c>
      <c r="S52" s="54" t="e">
        <f t="shared" si="5"/>
        <v>#NUM!</v>
      </c>
    </row>
    <row r="53" spans="4:19" ht="12.75">
      <c r="D53" s="3">
        <f t="shared" si="6"/>
        <v>410</v>
      </c>
      <c r="E53" s="27">
        <f t="shared" si="2"/>
        <v>0.899122807017544</v>
      </c>
      <c r="F53" s="29">
        <f t="shared" si="3"/>
        <v>4.331000116424549</v>
      </c>
      <c r="G53" s="4">
        <f t="shared" si="8"/>
        <v>1</v>
      </c>
      <c r="H53" s="4">
        <f t="shared" si="8"/>
        <v>1</v>
      </c>
      <c r="I53" s="4">
        <f t="shared" si="8"/>
        <v>-1.0774137022820174</v>
      </c>
      <c r="J53" s="4">
        <f t="shared" si="8"/>
        <v>-1.372258780247614</v>
      </c>
      <c r="K53" s="5">
        <f t="shared" si="8"/>
        <v>-1.7848748351077217</v>
      </c>
      <c r="L53" s="3"/>
      <c r="M53" s="4">
        <f t="shared" si="4"/>
        <v>0.10087719298245601</v>
      </c>
      <c r="N53" s="4">
        <f t="shared" si="1"/>
        <v>0.10087719298245601</v>
      </c>
      <c r="O53" s="4">
        <f t="shared" si="1"/>
        <v>-0.09362902362276714</v>
      </c>
      <c r="P53" s="4">
        <f t="shared" si="1"/>
        <v>-0.07351178541138827</v>
      </c>
      <c r="Q53" s="5">
        <f t="shared" si="1"/>
        <v>-0.0565177966534375</v>
      </c>
      <c r="S53" s="54" t="e">
        <f t="shared" si="5"/>
        <v>#NUM!</v>
      </c>
    </row>
    <row r="54" spans="4:19" ht="12.75">
      <c r="D54" s="3">
        <f t="shared" si="6"/>
        <v>420</v>
      </c>
      <c r="E54" s="27">
        <f t="shared" si="2"/>
        <v>0.9210526315789475</v>
      </c>
      <c r="F54" s="29">
        <f t="shared" si="3"/>
        <v>4.383499004319625</v>
      </c>
      <c r="G54" s="4">
        <f t="shared" si="8"/>
        <v>1</v>
      </c>
      <c r="H54" s="4">
        <f t="shared" si="8"/>
        <v>1</v>
      </c>
      <c r="I54" s="4">
        <f t="shared" si="8"/>
        <v>-1.056634046275901</v>
      </c>
      <c r="J54" s="4">
        <f t="shared" si="8"/>
        <v>-1.3252199148333959</v>
      </c>
      <c r="K54" s="5">
        <f t="shared" si="8"/>
        <v>-1.7187722046470773</v>
      </c>
      <c r="L54" s="3"/>
      <c r="M54" s="4">
        <f t="shared" si="4"/>
        <v>0.07894736842105254</v>
      </c>
      <c r="N54" s="4">
        <f t="shared" si="1"/>
        <v>0.07894736842105254</v>
      </c>
      <c r="O54" s="4">
        <f t="shared" si="1"/>
        <v>-0.07471590443190997</v>
      </c>
      <c r="P54" s="4">
        <f t="shared" si="1"/>
        <v>-0.05957303202086097</v>
      </c>
      <c r="Q54" s="5">
        <f t="shared" si="1"/>
        <v>-0.045932420950025275</v>
      </c>
      <c r="S54" s="54" t="e">
        <f t="shared" si="5"/>
        <v>#NUM!</v>
      </c>
    </row>
    <row r="55" spans="4:19" ht="12.75">
      <c r="D55" s="3">
        <f t="shared" si="6"/>
        <v>430</v>
      </c>
      <c r="E55" s="27">
        <f t="shared" si="2"/>
        <v>0.942982456140351</v>
      </c>
      <c r="F55" s="29">
        <f t="shared" si="3"/>
        <v>4.435376537935967</v>
      </c>
      <c r="G55" s="4">
        <f t="shared" si="8"/>
        <v>1</v>
      </c>
      <c r="H55" s="4">
        <f t="shared" si="8"/>
        <v>1</v>
      </c>
      <c r="I55" s="4">
        <f t="shared" si="8"/>
        <v>-1.039634207197375</v>
      </c>
      <c r="J55" s="4">
        <f t="shared" si="8"/>
        <v>-1.2832149096117305</v>
      </c>
      <c r="K55" s="5">
        <f t="shared" si="8"/>
        <v>-1.6591749052201297</v>
      </c>
      <c r="L55" s="3"/>
      <c r="M55" s="4">
        <f t="shared" si="4"/>
        <v>0.05701754385964897</v>
      </c>
      <c r="N55" s="4">
        <f t="shared" si="1"/>
        <v>0.05701754385964897</v>
      </c>
      <c r="O55" s="4">
        <f t="shared" si="1"/>
        <v>-0.054843851293962055</v>
      </c>
      <c r="P55" s="4">
        <f t="shared" si="1"/>
        <v>-0.04443335518670141</v>
      </c>
      <c r="Q55" s="5">
        <f t="shared" si="1"/>
        <v>-0.03436499894029208</v>
      </c>
      <c r="S55" s="54" t="e">
        <f t="shared" si="5"/>
        <v>#NUM!</v>
      </c>
    </row>
    <row r="56" spans="4:19" ht="12.75">
      <c r="D56" s="3">
        <f t="shared" si="6"/>
        <v>440</v>
      </c>
      <c r="E56" s="27">
        <f t="shared" si="2"/>
        <v>0.9649122807017545</v>
      </c>
      <c r="F56" s="29">
        <f t="shared" si="3"/>
        <v>4.486654270798512</v>
      </c>
      <c r="G56" s="4">
        <f t="shared" si="8"/>
        <v>1</v>
      </c>
      <c r="H56" s="4">
        <f t="shared" si="8"/>
        <v>1</v>
      </c>
      <c r="I56" s="4">
        <f t="shared" si="8"/>
        <v>-1.0260304693390099</v>
      </c>
      <c r="J56" s="4">
        <f t="shared" si="8"/>
        <v>-1.2456121849646493</v>
      </c>
      <c r="K56" s="5">
        <f t="shared" si="8"/>
        <v>-1.6052196636780902</v>
      </c>
      <c r="L56" s="3"/>
      <c r="M56" s="4">
        <f t="shared" si="4"/>
        <v>0.0350877192982455</v>
      </c>
      <c r="N56" s="4">
        <f t="shared" si="1"/>
        <v>0.0350877192982455</v>
      </c>
      <c r="O56" s="4">
        <f t="shared" si="1"/>
        <v>-0.03419754124928642</v>
      </c>
      <c r="P56" s="4">
        <f t="shared" si="1"/>
        <v>-0.028169055924289386</v>
      </c>
      <c r="Q56" s="5">
        <f t="shared" si="1"/>
        <v>-0.021858515748460188</v>
      </c>
      <c r="S56" s="54">
        <f t="shared" si="5"/>
        <v>0.12129563622715014</v>
      </c>
    </row>
    <row r="57" spans="4:19" ht="12.75">
      <c r="D57" s="3">
        <f t="shared" si="6"/>
        <v>450</v>
      </c>
      <c r="E57" s="27">
        <f t="shared" si="2"/>
        <v>0.986842105263158</v>
      </c>
      <c r="F57" s="29">
        <f t="shared" si="3"/>
        <v>4.537352538438712</v>
      </c>
      <c r="G57" s="4">
        <f t="shared" si="8"/>
        <v>1</v>
      </c>
      <c r="H57" s="4">
        <f t="shared" si="8"/>
        <v>1</v>
      </c>
      <c r="I57" s="4">
        <f t="shared" si="8"/>
        <v>-1.0155169018473524</v>
      </c>
      <c r="J57" s="4">
        <f t="shared" si="8"/>
        <v>-1.2118925389925133</v>
      </c>
      <c r="K57" s="5">
        <f t="shared" si="8"/>
        <v>-1.556190786234971</v>
      </c>
      <c r="L57" s="3"/>
      <c r="M57" s="4">
        <f t="shared" si="4"/>
        <v>0.013157894736842035</v>
      </c>
      <c r="N57" s="4">
        <f t="shared" si="1"/>
        <v>0.013157894736842035</v>
      </c>
      <c r="O57" s="4">
        <f t="shared" si="1"/>
        <v>-0.012956844650154198</v>
      </c>
      <c r="P57" s="4">
        <f t="shared" si="1"/>
        <v>-0.01085731144758151</v>
      </c>
      <c r="Q57" s="5">
        <f t="shared" si="1"/>
        <v>-0.00845519383177694</v>
      </c>
      <c r="S57" s="54">
        <f t="shared" si="5"/>
        <v>0.21745379803464304</v>
      </c>
    </row>
    <row r="58" spans="4:19" ht="13.5" thickBot="1">
      <c r="D58" s="6">
        <f t="shared" si="6"/>
        <v>460</v>
      </c>
      <c r="E58" s="28">
        <f t="shared" si="2"/>
        <v>1.0087719298245614</v>
      </c>
      <c r="F58" s="30">
        <f t="shared" si="3"/>
        <v>4.587490552630917</v>
      </c>
      <c r="G58" s="7">
        <f t="shared" si="8"/>
        <v>1</v>
      </c>
      <c r="H58" s="7">
        <f t="shared" si="8"/>
        <v>1</v>
      </c>
      <c r="I58" s="7">
        <f t="shared" si="8"/>
        <v>-1.0078508298041013</v>
      </c>
      <c r="J58" s="7">
        <f t="shared" si="8"/>
        <v>-1.1816267464410972</v>
      </c>
      <c r="K58" s="8">
        <f t="shared" si="8"/>
        <v>-1.511489956381298</v>
      </c>
      <c r="L58" s="6"/>
      <c r="M58" s="7">
        <f t="shared" si="4"/>
        <v>-0.00877192982456143</v>
      </c>
      <c r="N58" s="7">
        <f t="shared" si="1"/>
        <v>-0.00877192982456143</v>
      </c>
      <c r="O58" s="7">
        <f t="shared" si="1"/>
        <v>0.008703599347401891</v>
      </c>
      <c r="P58" s="7">
        <f t="shared" si="1"/>
        <v>0.007423604662793321</v>
      </c>
      <c r="Q58" s="8">
        <f t="shared" si="1"/>
        <v>0.005803498585966501</v>
      </c>
      <c r="S58" s="55">
        <f t="shared" si="5"/>
        <v>0.2855974899844927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zoomScale="75" zoomScaleNormal="75" zoomScalePageLayoutView="0" workbookViewId="0" topLeftCell="A1">
      <selection activeCell="S18" sqref="S18"/>
    </sheetView>
  </sheetViews>
  <sheetFormatPr defaultColWidth="8.8515625" defaultRowHeight="12.75"/>
  <cols>
    <col min="1" max="3" width="8.8515625" style="0" customWidth="1"/>
    <col min="4" max="4" width="14.140625" style="0" customWidth="1"/>
  </cols>
  <sheetData>
    <row r="1" ht="13.5" thickBot="1">
      <c r="A1" t="s">
        <v>0</v>
      </c>
    </row>
    <row r="2" spans="1:8" ht="13.5" thickBot="1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181.5804076538382</v>
      </c>
    </row>
    <row r="3" spans="1:8" ht="12.75">
      <c r="A3" s="15" t="s">
        <v>2</v>
      </c>
      <c r="B3" s="11">
        <v>8</v>
      </c>
      <c r="D3" s="19" t="s">
        <v>15</v>
      </c>
      <c r="E3" s="16">
        <f>E5*B9</f>
        <v>416.40000000000003</v>
      </c>
      <c r="G3" s="12" t="s">
        <v>26</v>
      </c>
      <c r="H3" s="16">
        <f>PI()^2*29000*B10/E3^2</f>
        <v>61.24211930870361</v>
      </c>
    </row>
    <row r="4" spans="1:8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424.9725417065321</v>
      </c>
    </row>
    <row r="5" spans="1:9" ht="13.5" thickBot="1">
      <c r="A5" s="12" t="s">
        <v>4</v>
      </c>
      <c r="B5" s="16">
        <v>8</v>
      </c>
      <c r="D5" s="19" t="s">
        <v>16</v>
      </c>
      <c r="E5" s="16">
        <v>120</v>
      </c>
      <c r="G5" s="17" t="s">
        <v>28</v>
      </c>
      <c r="H5" s="18">
        <f>(B7+B10)/B2</f>
        <v>16.12938596491228</v>
      </c>
      <c r="I5" t="s">
        <v>29</v>
      </c>
    </row>
    <row r="6" spans="1:7" ht="13.5" thickBot="1">
      <c r="A6" s="12" t="s">
        <v>5</v>
      </c>
      <c r="B6" s="16">
        <v>0.435</v>
      </c>
      <c r="D6" s="19"/>
      <c r="E6" s="16"/>
      <c r="G6" s="1"/>
    </row>
    <row r="7" spans="1:8" ht="15" thickBot="1">
      <c r="A7" s="12" t="s">
        <v>6</v>
      </c>
      <c r="B7" s="16">
        <v>110</v>
      </c>
      <c r="D7" s="20" t="s">
        <v>23</v>
      </c>
      <c r="E7" s="18">
        <f>E5*($E$2/29000)^0.5</f>
        <v>4.982728791224399</v>
      </c>
      <c r="G7" s="53" t="s">
        <v>30</v>
      </c>
      <c r="H7" s="22">
        <f>B8*E2</f>
        <v>1375</v>
      </c>
    </row>
    <row r="8" spans="1:2" ht="12.75">
      <c r="A8" s="12" t="s">
        <v>7</v>
      </c>
      <c r="B8" s="16">
        <v>27.5</v>
      </c>
    </row>
    <row r="9" spans="1:2" ht="13.5" thickBot="1">
      <c r="A9" s="12" t="s">
        <v>8</v>
      </c>
      <c r="B9" s="16">
        <v>3.47</v>
      </c>
    </row>
    <row r="10" spans="1:19" ht="13.5" thickBot="1">
      <c r="A10" s="12" t="s">
        <v>9</v>
      </c>
      <c r="B10" s="16">
        <v>37.1</v>
      </c>
      <c r="F10" s="23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21" t="s">
        <v>21</v>
      </c>
      <c r="M10" s="37">
        <v>-1</v>
      </c>
      <c r="N10" s="37">
        <v>-0.5</v>
      </c>
      <c r="O10" s="37">
        <v>0</v>
      </c>
      <c r="P10" s="37">
        <v>0.5</v>
      </c>
      <c r="Q10" s="22">
        <v>1</v>
      </c>
      <c r="S10" s="56"/>
    </row>
    <row r="11" spans="1:19" ht="19.5" thickBot="1">
      <c r="A11" s="12" t="s">
        <v>11</v>
      </c>
      <c r="B11" s="16">
        <v>9.27</v>
      </c>
      <c r="D11" s="34" t="s">
        <v>17</v>
      </c>
      <c r="E11" s="35" t="s">
        <v>18</v>
      </c>
      <c r="F11" s="36" t="s">
        <v>19</v>
      </c>
      <c r="G11" s="31" t="s">
        <v>20</v>
      </c>
      <c r="H11" s="32" t="s">
        <v>20</v>
      </c>
      <c r="I11" s="32" t="s">
        <v>20</v>
      </c>
      <c r="J11" s="32" t="s">
        <v>20</v>
      </c>
      <c r="K11" s="33" t="s">
        <v>20</v>
      </c>
      <c r="L11" s="38"/>
      <c r="M11" s="39" t="s">
        <v>24</v>
      </c>
      <c r="N11" s="39" t="s">
        <v>24</v>
      </c>
      <c r="O11" s="39" t="s">
        <v>24</v>
      </c>
      <c r="P11" s="39" t="s">
        <v>24</v>
      </c>
      <c r="Q11" s="40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3">
        <v>0</v>
      </c>
      <c r="E12" s="27">
        <f>D12/($B$2*$E$2)</f>
        <v>0</v>
      </c>
      <c r="F12" s="29">
        <f>$E$7*E12^0.5</f>
        <v>0</v>
      </c>
      <c r="G12" s="4">
        <f aca="true" t="shared" si="0" ref="G12:J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aca="true" t="shared" si="1" ref="K12:K58">IF(K$10&lt;=COS($F12),1,((1+K$10^2-2*K$10*COS($F12))^0.5)/SIN($F12))</f>
        <v>1</v>
      </c>
      <c r="L12" s="3"/>
      <c r="M12" s="4">
        <f>(1-$E12)/G12</f>
        <v>1</v>
      </c>
      <c r="N12" s="4">
        <f aca="true" t="shared" si="2" ref="N12:Q58">(1-$E12)/H12</f>
        <v>1</v>
      </c>
      <c r="O12" s="4">
        <f t="shared" si="2"/>
        <v>1</v>
      </c>
      <c r="P12" s="4">
        <f t="shared" si="2"/>
        <v>1</v>
      </c>
      <c r="Q12" s="5">
        <f t="shared" si="2"/>
        <v>1</v>
      </c>
      <c r="S12" s="54">
        <f>(($H$5*($H$3-D12)*($H$4-D12))^0.5)/($H$7)</f>
        <v>0.4712070285885746</v>
      </c>
    </row>
    <row r="13" spans="1:19" ht="13.5" thickBot="1">
      <c r="A13" s="1"/>
      <c r="D13" s="3">
        <f>+D12+10</f>
        <v>10</v>
      </c>
      <c r="E13" s="27">
        <f aca="true" t="shared" si="3" ref="E13:E58">D13/($B$2*$E$2)</f>
        <v>0.02192982456140351</v>
      </c>
      <c r="F13" s="29">
        <f aca="true" t="shared" si="4" ref="F13:F58">$E$7*E13^0.5</f>
        <v>0.7378784519149229</v>
      </c>
      <c r="G13" s="4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1"/>
        <v>1.072144135835738</v>
      </c>
      <c r="L13" s="3"/>
      <c r="M13" s="4">
        <f aca="true" t="shared" si="5" ref="M13:M58">(1-$E13)/G13</f>
        <v>0.9780701754385965</v>
      </c>
      <c r="N13" s="4">
        <f t="shared" si="2"/>
        <v>0.9780701754385965</v>
      </c>
      <c r="O13" s="4">
        <f t="shared" si="2"/>
        <v>0.9780701754385965</v>
      </c>
      <c r="P13" s="4">
        <f t="shared" si="2"/>
        <v>0.9780701754385965</v>
      </c>
      <c r="Q13" s="5">
        <f t="shared" si="2"/>
        <v>0.9122562375218229</v>
      </c>
      <c r="S13" s="54">
        <f aca="true" t="shared" si="6" ref="S13:S58">(($H$5*($H$3-D13)*($H$4-D13))^0.5)/($H$7)</f>
        <v>0.42592138018710185</v>
      </c>
    </row>
    <row r="14" spans="1:19" ht="12.75">
      <c r="A14" s="15" t="s">
        <v>12</v>
      </c>
      <c r="B14" s="11">
        <v>0.536</v>
      </c>
      <c r="D14" s="3">
        <f aca="true" t="shared" si="7" ref="D14:D58">+D13+10</f>
        <v>20</v>
      </c>
      <c r="E14" s="27">
        <f t="shared" si="3"/>
        <v>0.04385964912280702</v>
      </c>
      <c r="F14" s="29">
        <f t="shared" si="4"/>
        <v>1.0435177140809477</v>
      </c>
      <c r="G14" s="4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1"/>
        <v>1.1534771786789315</v>
      </c>
      <c r="L14" s="3"/>
      <c r="M14" s="4">
        <f t="shared" si="5"/>
        <v>0.956140350877193</v>
      </c>
      <c r="N14" s="4">
        <f t="shared" si="2"/>
        <v>0.956140350877193</v>
      </c>
      <c r="O14" s="4">
        <f t="shared" si="2"/>
        <v>0.956140350877193</v>
      </c>
      <c r="P14" s="4">
        <f t="shared" si="2"/>
        <v>0.956140350877193</v>
      </c>
      <c r="Q14" s="5">
        <f t="shared" si="2"/>
        <v>0.8289200415497193</v>
      </c>
      <c r="S14" s="54">
        <f t="shared" si="6"/>
        <v>0.3774761310381183</v>
      </c>
    </row>
    <row r="15" spans="1:19" ht="13.5" thickBot="1">
      <c r="A15" s="17" t="s">
        <v>13</v>
      </c>
      <c r="B15" s="18">
        <v>531</v>
      </c>
      <c r="D15" s="3">
        <f t="shared" si="7"/>
        <v>30</v>
      </c>
      <c r="E15" s="27">
        <f t="shared" si="3"/>
        <v>0.06578947368421054</v>
      </c>
      <c r="F15" s="29">
        <f t="shared" si="4"/>
        <v>1.2780429685269152</v>
      </c>
      <c r="G15" s="4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1.024087342981235</v>
      </c>
      <c r="K15" s="5">
        <f t="shared" si="1"/>
        <v>1.245826886493893</v>
      </c>
      <c r="L15" s="3"/>
      <c r="M15" s="4">
        <f t="shared" si="5"/>
        <v>0.9342105263157895</v>
      </c>
      <c r="N15" s="4">
        <f t="shared" si="2"/>
        <v>0.9342105263157895</v>
      </c>
      <c r="O15" s="4">
        <f t="shared" si="2"/>
        <v>0.9342105263157895</v>
      </c>
      <c r="P15" s="4">
        <f t="shared" si="2"/>
        <v>0.9122371570340828</v>
      </c>
      <c r="Q15" s="5">
        <f t="shared" si="2"/>
        <v>0.7498718613666465</v>
      </c>
      <c r="S15" s="54">
        <f t="shared" si="6"/>
        <v>0.32445906675624964</v>
      </c>
    </row>
    <row r="16" spans="4:19" ht="12.75">
      <c r="D16" s="3">
        <f t="shared" si="7"/>
        <v>40</v>
      </c>
      <c r="E16" s="27">
        <f t="shared" si="3"/>
        <v>0.08771929824561404</v>
      </c>
      <c r="F16" s="29">
        <f t="shared" si="4"/>
        <v>1.4757569038298457</v>
      </c>
      <c r="G16" s="4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1.0796296586893057</v>
      </c>
      <c r="K16" s="5">
        <f t="shared" si="1"/>
        <v>1.3515386856195506</v>
      </c>
      <c r="L16" s="3"/>
      <c r="M16" s="4">
        <f t="shared" si="5"/>
        <v>0.9122807017543859</v>
      </c>
      <c r="N16" s="4">
        <f t="shared" si="2"/>
        <v>0.9122807017543859</v>
      </c>
      <c r="O16" s="4">
        <f t="shared" si="2"/>
        <v>0.9122807017543859</v>
      </c>
      <c r="P16" s="4">
        <f t="shared" si="2"/>
        <v>0.8449941092410475</v>
      </c>
      <c r="Q16" s="5">
        <f t="shared" si="2"/>
        <v>0.6749941466427155</v>
      </c>
      <c r="S16" s="54">
        <f t="shared" si="6"/>
        <v>0.2641313907716673</v>
      </c>
    </row>
    <row r="17" spans="4:19" ht="12.75">
      <c r="D17" s="3">
        <f t="shared" si="7"/>
        <v>50</v>
      </c>
      <c r="E17" s="27">
        <f t="shared" si="3"/>
        <v>0.10964912280701755</v>
      </c>
      <c r="F17" s="29">
        <f t="shared" si="4"/>
        <v>1.6499463776140773</v>
      </c>
      <c r="G17" s="4">
        <f t="shared" si="0"/>
        <v>1</v>
      </c>
      <c r="H17" s="4">
        <f t="shared" si="0"/>
        <v>1</v>
      </c>
      <c r="I17" s="4">
        <f t="shared" si="0"/>
        <v>1.0031405625829488</v>
      </c>
      <c r="J17" s="4">
        <f t="shared" si="0"/>
        <v>1.1564724735550427</v>
      </c>
      <c r="K17" s="5">
        <f t="shared" si="1"/>
        <v>1.473672850408604</v>
      </c>
      <c r="L17" s="3"/>
      <c r="M17" s="4">
        <f t="shared" si="5"/>
        <v>0.8903508771929824</v>
      </c>
      <c r="N17" s="4">
        <f t="shared" si="2"/>
        <v>0.8903508771929824</v>
      </c>
      <c r="O17" s="4">
        <f t="shared" si="2"/>
        <v>0.8875634286988172</v>
      </c>
      <c r="P17" s="4">
        <f t="shared" si="2"/>
        <v>0.7698850578397324</v>
      </c>
      <c r="Q17" s="5">
        <f t="shared" si="2"/>
        <v>0.6041713240127315</v>
      </c>
      <c r="S17" s="54">
        <f t="shared" si="6"/>
        <v>0.18964004396599057</v>
      </c>
    </row>
    <row r="18" spans="4:19" ht="12.75">
      <c r="D18" s="3">
        <f t="shared" si="7"/>
        <v>60</v>
      </c>
      <c r="E18" s="27">
        <f t="shared" si="3"/>
        <v>0.13157894736842107</v>
      </c>
      <c r="F18" s="29">
        <f t="shared" si="4"/>
        <v>1.807425699386334</v>
      </c>
      <c r="G18" s="4">
        <f t="shared" si="0"/>
        <v>1</v>
      </c>
      <c r="H18" s="4">
        <f t="shared" si="0"/>
        <v>1</v>
      </c>
      <c r="I18" s="4">
        <f t="shared" si="0"/>
        <v>1.0286651295936557</v>
      </c>
      <c r="J18" s="4">
        <f t="shared" si="0"/>
        <v>1.2532954967819885</v>
      </c>
      <c r="K18" s="5">
        <f t="shared" si="1"/>
        <v>1.616299239029412</v>
      </c>
      <c r="L18" s="3"/>
      <c r="M18" s="4">
        <f t="shared" si="5"/>
        <v>0.868421052631579</v>
      </c>
      <c r="N18" s="4">
        <f t="shared" si="2"/>
        <v>0.868421052631579</v>
      </c>
      <c r="O18" s="4">
        <f t="shared" si="2"/>
        <v>0.8442213385561378</v>
      </c>
      <c r="P18" s="4">
        <f t="shared" si="2"/>
        <v>0.6929100558179389</v>
      </c>
      <c r="Q18" s="5">
        <f t="shared" si="2"/>
        <v>0.5372897738620888</v>
      </c>
      <c r="S18" s="54">
        <f t="shared" si="6"/>
        <v>0.06218962979210737</v>
      </c>
    </row>
    <row r="19" spans="4:19" ht="12.75">
      <c r="D19" s="3">
        <f t="shared" si="7"/>
        <v>70</v>
      </c>
      <c r="E19" s="27">
        <f t="shared" si="3"/>
        <v>0.15350877192982457</v>
      </c>
      <c r="F19" s="29">
        <f t="shared" si="4"/>
        <v>1.9522428815602177</v>
      </c>
      <c r="G19" s="4">
        <f t="shared" si="0"/>
        <v>1</v>
      </c>
      <c r="H19" s="4">
        <f t="shared" si="0"/>
        <v>1</v>
      </c>
      <c r="I19" s="4">
        <f t="shared" si="0"/>
        <v>1.077438631048839</v>
      </c>
      <c r="J19" s="4">
        <f t="shared" si="0"/>
        <v>1.3723131787435872</v>
      </c>
      <c r="K19" s="5">
        <f t="shared" si="1"/>
        <v>1.7849509571045528</v>
      </c>
      <c r="L19" s="3"/>
      <c r="M19" s="4">
        <f t="shared" si="5"/>
        <v>0.8464912280701754</v>
      </c>
      <c r="N19" s="4">
        <f t="shared" si="2"/>
        <v>0.8464912280701754</v>
      </c>
      <c r="O19" s="4">
        <f t="shared" si="2"/>
        <v>0.7856514549196676</v>
      </c>
      <c r="P19" s="4">
        <f t="shared" si="2"/>
        <v>0.6168353122172704</v>
      </c>
      <c r="Q19" s="5">
        <f t="shared" si="2"/>
        <v>0.4742378073195389</v>
      </c>
      <c r="S19" s="54" t="e">
        <f t="shared" si="6"/>
        <v>#NUM!</v>
      </c>
    </row>
    <row r="20" spans="4:19" ht="12.75">
      <c r="D20" s="3">
        <f t="shared" si="7"/>
        <v>80</v>
      </c>
      <c r="E20" s="27">
        <f t="shared" si="3"/>
        <v>0.1754385964912281</v>
      </c>
      <c r="F20" s="29">
        <f t="shared" si="4"/>
        <v>2.0870354281618955</v>
      </c>
      <c r="G20" s="4">
        <f t="shared" si="0"/>
        <v>1</v>
      </c>
      <c r="H20" s="4">
        <f t="shared" si="0"/>
        <v>1</v>
      </c>
      <c r="I20" s="4">
        <f t="shared" si="0"/>
        <v>1.1498459013333526</v>
      </c>
      <c r="J20" s="4">
        <f t="shared" si="0"/>
        <v>1.5183247525557566</v>
      </c>
      <c r="K20" s="5">
        <f t="shared" si="1"/>
        <v>1.9873468016530087</v>
      </c>
      <c r="L20" s="3"/>
      <c r="M20" s="4">
        <f t="shared" si="5"/>
        <v>0.8245614035087719</v>
      </c>
      <c r="N20" s="4">
        <f t="shared" si="2"/>
        <v>0.8245614035087719</v>
      </c>
      <c r="O20" s="4">
        <f t="shared" si="2"/>
        <v>0.7171060074681458</v>
      </c>
      <c r="P20" s="4">
        <f t="shared" si="2"/>
        <v>0.543073148297694</v>
      </c>
      <c r="Q20" s="5">
        <f t="shared" si="2"/>
        <v>0.41490564345534925</v>
      </c>
      <c r="S20" s="54" t="e">
        <f t="shared" si="6"/>
        <v>#NUM!</v>
      </c>
    </row>
    <row r="21" spans="4:19" ht="12.75">
      <c r="D21" s="3">
        <f t="shared" si="7"/>
        <v>90</v>
      </c>
      <c r="E21" s="27">
        <f t="shared" si="3"/>
        <v>0.1973684210526316</v>
      </c>
      <c r="F21" s="29">
        <f t="shared" si="4"/>
        <v>2.2136353557447688</v>
      </c>
      <c r="G21" s="4">
        <f t="shared" si="0"/>
        <v>1</v>
      </c>
      <c r="H21" s="4">
        <f t="shared" si="0"/>
        <v>1.0076926824233556</v>
      </c>
      <c r="I21" s="4">
        <f t="shared" si="0"/>
        <v>1.2493798819505217</v>
      </c>
      <c r="J21" s="4">
        <f t="shared" si="0"/>
        <v>1.6990970194038866</v>
      </c>
      <c r="K21" s="5">
        <f t="shared" si="1"/>
        <v>2.234588623882032</v>
      </c>
      <c r="L21" s="3"/>
      <c r="M21" s="4">
        <f t="shared" si="5"/>
        <v>0.8026315789473684</v>
      </c>
      <c r="N21" s="4">
        <f t="shared" si="2"/>
        <v>0.7965043241329838</v>
      </c>
      <c r="O21" s="4">
        <f t="shared" si="2"/>
        <v>0.6424239661153391</v>
      </c>
      <c r="P21" s="4">
        <f t="shared" si="2"/>
        <v>0.4723871384513197</v>
      </c>
      <c r="Q21" s="5">
        <f t="shared" si="2"/>
        <v>0.3591853866833884</v>
      </c>
      <c r="S21" s="54" t="e">
        <f t="shared" si="6"/>
        <v>#NUM!</v>
      </c>
    </row>
    <row r="22" spans="4:19" ht="12.75">
      <c r="D22" s="3">
        <f t="shared" si="7"/>
        <v>100</v>
      </c>
      <c r="E22" s="27">
        <f t="shared" si="3"/>
        <v>0.2192982456140351</v>
      </c>
      <c r="F22" s="29">
        <f t="shared" si="4"/>
        <v>2.3333765444101884</v>
      </c>
      <c r="G22" s="4">
        <f t="shared" si="0"/>
        <v>1</v>
      </c>
      <c r="H22" s="4">
        <f t="shared" si="0"/>
        <v>1.0342267098582651</v>
      </c>
      <c r="I22" s="4">
        <f t="shared" si="0"/>
        <v>1.3830186801995108</v>
      </c>
      <c r="J22" s="4">
        <f t="shared" si="0"/>
        <v>1.9267139868355498</v>
      </c>
      <c r="K22" s="5">
        <f t="shared" si="1"/>
        <v>2.54324266228079</v>
      </c>
      <c r="L22" s="3"/>
      <c r="M22" s="4">
        <f t="shared" si="5"/>
        <v>0.7807017543859649</v>
      </c>
      <c r="N22" s="4">
        <f t="shared" si="2"/>
        <v>0.7548652021305422</v>
      </c>
      <c r="O22" s="4">
        <f t="shared" si="2"/>
        <v>0.5644911132171713</v>
      </c>
      <c r="P22" s="4">
        <f t="shared" si="2"/>
        <v>0.4051985711009425</v>
      </c>
      <c r="Q22" s="5">
        <f t="shared" si="2"/>
        <v>0.30697100436567404</v>
      </c>
      <c r="S22" s="54" t="e">
        <f t="shared" si="6"/>
        <v>#NUM!</v>
      </c>
    </row>
    <row r="23" spans="4:19" ht="12.75">
      <c r="D23" s="3">
        <f t="shared" si="7"/>
        <v>110</v>
      </c>
      <c r="E23" s="27">
        <f t="shared" si="3"/>
        <v>0.24122807017543862</v>
      </c>
      <c r="F23" s="29">
        <f t="shared" si="4"/>
        <v>2.447265965890098</v>
      </c>
      <c r="G23" s="4">
        <f t="shared" si="0"/>
        <v>1</v>
      </c>
      <c r="H23" s="4">
        <f t="shared" si="0"/>
        <v>1.0844625178412175</v>
      </c>
      <c r="I23" s="4">
        <f t="shared" si="0"/>
        <v>1.5628219549819835</v>
      </c>
      <c r="J23" s="4">
        <f t="shared" si="0"/>
        <v>2.2203540719515344</v>
      </c>
      <c r="K23" s="5">
        <f t="shared" si="1"/>
        <v>2.939173043251565</v>
      </c>
      <c r="L23" s="3"/>
      <c r="M23" s="4">
        <f t="shared" si="5"/>
        <v>0.7587719298245614</v>
      </c>
      <c r="N23" s="4">
        <f t="shared" si="2"/>
        <v>0.6996755695485066</v>
      </c>
      <c r="O23" s="4">
        <f t="shared" si="2"/>
        <v>0.4855139943521645</v>
      </c>
      <c r="P23" s="4">
        <f t="shared" si="2"/>
        <v>0.3417346536796514</v>
      </c>
      <c r="Q23" s="5">
        <f t="shared" si="2"/>
        <v>0.2581583046179353</v>
      </c>
      <c r="S23" s="54" t="e">
        <f t="shared" si="6"/>
        <v>#NUM!</v>
      </c>
    </row>
    <row r="24" spans="4:19" ht="12.75">
      <c r="D24" s="3">
        <f t="shared" si="7"/>
        <v>120</v>
      </c>
      <c r="E24" s="27">
        <f t="shared" si="3"/>
        <v>0.26315789473684215</v>
      </c>
      <c r="F24" s="29">
        <f t="shared" si="4"/>
        <v>2.5560859370538305</v>
      </c>
      <c r="G24" s="4">
        <f t="shared" si="0"/>
        <v>1</v>
      </c>
      <c r="H24" s="4">
        <f t="shared" si="0"/>
        <v>1.1679247894971394</v>
      </c>
      <c r="I24" s="4">
        <f t="shared" si="0"/>
        <v>1.8095559377087775</v>
      </c>
      <c r="J24" s="4">
        <f t="shared" si="0"/>
        <v>2.611930974455641</v>
      </c>
      <c r="K24" s="5">
        <f t="shared" si="1"/>
        <v>3.465129216175501</v>
      </c>
      <c r="L24" s="3"/>
      <c r="M24" s="4">
        <f t="shared" si="5"/>
        <v>0.7368421052631579</v>
      </c>
      <c r="N24" s="4">
        <f t="shared" si="2"/>
        <v>0.6308985920064355</v>
      </c>
      <c r="O24" s="4">
        <f t="shared" si="2"/>
        <v>0.4071949862993084</v>
      </c>
      <c r="P24" s="4">
        <f t="shared" si="2"/>
        <v>0.28210627021517093</v>
      </c>
      <c r="Q24" s="5">
        <f t="shared" si="2"/>
        <v>0.2126449143147447</v>
      </c>
      <c r="S24" s="54" t="e">
        <f t="shared" si="6"/>
        <v>#NUM!</v>
      </c>
    </row>
    <row r="25" spans="4:19" ht="12.75">
      <c r="D25" s="3">
        <f t="shared" si="7"/>
        <v>130</v>
      </c>
      <c r="E25" s="27">
        <f t="shared" si="3"/>
        <v>0.28508771929824567</v>
      </c>
      <c r="F25" s="29">
        <f t="shared" si="4"/>
        <v>2.660458593439244</v>
      </c>
      <c r="G25" s="4">
        <f t="shared" si="0"/>
        <v>1</v>
      </c>
      <c r="H25" s="4">
        <f t="shared" si="0"/>
        <v>1.302838723872641</v>
      </c>
      <c r="I25" s="4">
        <f t="shared" si="0"/>
        <v>2.1608316319479477</v>
      </c>
      <c r="J25" s="4">
        <f t="shared" si="0"/>
        <v>3.158416472481896</v>
      </c>
      <c r="K25" s="5">
        <f t="shared" si="1"/>
        <v>4.197212474545046</v>
      </c>
      <c r="L25" s="3"/>
      <c r="M25" s="4">
        <f t="shared" si="5"/>
        <v>0.7149122807017543</v>
      </c>
      <c r="N25" s="4">
        <f t="shared" si="2"/>
        <v>0.5487342889046952</v>
      </c>
      <c r="O25" s="4">
        <f t="shared" si="2"/>
        <v>0.3308505253865035</v>
      </c>
      <c r="P25" s="4">
        <f t="shared" si="2"/>
        <v>0.2263514919360756</v>
      </c>
      <c r="Q25" s="5">
        <f t="shared" si="2"/>
        <v>0.1703302572927873</v>
      </c>
      <c r="S25" s="54" t="e">
        <f t="shared" si="6"/>
        <v>#NUM!</v>
      </c>
    </row>
    <row r="26" spans="4:19" ht="12.75">
      <c r="D26" s="3">
        <f t="shared" si="7"/>
        <v>140</v>
      </c>
      <c r="E26" s="27">
        <f t="shared" si="3"/>
        <v>0.30701754385964913</v>
      </c>
      <c r="F26" s="29">
        <f t="shared" si="4"/>
        <v>2.7608883601487917</v>
      </c>
      <c r="G26" s="4">
        <f t="shared" si="0"/>
        <v>1</v>
      </c>
      <c r="H26" s="4">
        <f t="shared" si="0"/>
        <v>1.5261951204316946</v>
      </c>
      <c r="I26" s="4">
        <f t="shared" si="0"/>
        <v>2.6912508500660546</v>
      </c>
      <c r="J26" s="4">
        <f t="shared" si="0"/>
        <v>3.9721286861484786</v>
      </c>
      <c r="K26" s="5">
        <f t="shared" si="1"/>
        <v>5.285281168457989</v>
      </c>
      <c r="L26" s="3"/>
      <c r="M26" s="4">
        <f t="shared" si="5"/>
        <v>0.6929824561403508</v>
      </c>
      <c r="N26" s="4">
        <f t="shared" si="2"/>
        <v>0.4540588859597035</v>
      </c>
      <c r="O26" s="4">
        <f t="shared" si="2"/>
        <v>0.2574945609857744</v>
      </c>
      <c r="P26" s="4">
        <f t="shared" si="2"/>
        <v>0.17446122995886418</v>
      </c>
      <c r="Q26" s="5">
        <f t="shared" si="2"/>
        <v>0.1311155327508399</v>
      </c>
      <c r="S26" s="54" t="e">
        <f t="shared" si="6"/>
        <v>#NUM!</v>
      </c>
    </row>
    <row r="27" spans="4:19" ht="12.75">
      <c r="D27" s="3">
        <f t="shared" si="7"/>
        <v>150</v>
      </c>
      <c r="E27" s="27">
        <f t="shared" si="3"/>
        <v>0.32894736842105265</v>
      </c>
      <c r="F27" s="29">
        <f t="shared" si="4"/>
        <v>2.857790955791806</v>
      </c>
      <c r="G27" s="4">
        <f t="shared" si="0"/>
        <v>1</v>
      </c>
      <c r="H27" s="4">
        <f t="shared" si="0"/>
        <v>1.923230152724099</v>
      </c>
      <c r="I27" s="4">
        <f t="shared" si="0"/>
        <v>3.57133565244294</v>
      </c>
      <c r="J27" s="4">
        <f t="shared" si="0"/>
        <v>5.309169580610318</v>
      </c>
      <c r="K27" s="5">
        <f t="shared" si="1"/>
        <v>7.070880008892164</v>
      </c>
      <c r="L27" s="3"/>
      <c r="M27" s="4">
        <f t="shared" si="5"/>
        <v>0.6710526315789473</v>
      </c>
      <c r="N27" s="4">
        <f t="shared" si="2"/>
        <v>0.3489195667135605</v>
      </c>
      <c r="O27" s="4">
        <f t="shared" si="2"/>
        <v>0.18789962548603345</v>
      </c>
      <c r="P27" s="4">
        <f t="shared" si="2"/>
        <v>0.12639502682862244</v>
      </c>
      <c r="Q27" s="5">
        <f t="shared" si="2"/>
        <v>0.09490369384504448</v>
      </c>
      <c r="S27" s="54" t="e">
        <f t="shared" si="6"/>
        <v>#NUM!</v>
      </c>
    </row>
    <row r="28" spans="4:19" ht="12.75">
      <c r="D28" s="3">
        <f t="shared" si="7"/>
        <v>160</v>
      </c>
      <c r="E28" s="27">
        <f t="shared" si="3"/>
        <v>0.3508771929824562</v>
      </c>
      <c r="F28" s="29">
        <f t="shared" si="4"/>
        <v>2.9515138076596914</v>
      </c>
      <c r="G28" s="4">
        <f t="shared" si="0"/>
        <v>1</v>
      </c>
      <c r="H28" s="4">
        <f t="shared" si="0"/>
        <v>2.7400631849853445</v>
      </c>
      <c r="I28" s="4">
        <f t="shared" si="0"/>
        <v>5.292788556742118</v>
      </c>
      <c r="J28" s="4">
        <f t="shared" si="0"/>
        <v>7.907343454551519</v>
      </c>
      <c r="K28" s="5">
        <f t="shared" si="1"/>
        <v>10.537806017539294</v>
      </c>
      <c r="L28" s="3"/>
      <c r="M28" s="4">
        <f t="shared" si="5"/>
        <v>0.6491228070175439</v>
      </c>
      <c r="N28" s="4">
        <f t="shared" si="2"/>
        <v>0.23690067096792725</v>
      </c>
      <c r="O28" s="4">
        <f t="shared" si="2"/>
        <v>0.12264287531204532</v>
      </c>
      <c r="P28" s="4">
        <f t="shared" si="2"/>
        <v>0.0820911360115393</v>
      </c>
      <c r="Q28" s="5">
        <f t="shared" si="2"/>
        <v>0.06159942647806701</v>
      </c>
      <c r="S28" s="54" t="e">
        <f t="shared" si="6"/>
        <v>#NUM!</v>
      </c>
    </row>
    <row r="29" spans="4:19" ht="12.75">
      <c r="D29" s="3">
        <f t="shared" si="7"/>
        <v>170</v>
      </c>
      <c r="E29" s="27">
        <f t="shared" si="3"/>
        <v>0.3728070175438597</v>
      </c>
      <c r="F29" s="29">
        <f t="shared" si="4"/>
        <v>3.042350796112469</v>
      </c>
      <c r="G29" s="4">
        <f t="shared" si="0"/>
        <v>1</v>
      </c>
      <c r="H29" s="4">
        <f t="shared" si="0"/>
        <v>5.0958960926062025</v>
      </c>
      <c r="I29" s="4">
        <f t="shared" si="0"/>
        <v>10.09295275816979</v>
      </c>
      <c r="J29" s="4">
        <f t="shared" si="0"/>
        <v>15.122866178736714</v>
      </c>
      <c r="K29" s="5">
        <f t="shared" si="1"/>
        <v>20.161059377687327</v>
      </c>
      <c r="L29" s="3"/>
      <c r="M29" s="4">
        <f t="shared" si="5"/>
        <v>0.6271929824561403</v>
      </c>
      <c r="N29" s="4">
        <f t="shared" si="2"/>
        <v>0.12307805556831398</v>
      </c>
      <c r="O29" s="4">
        <f t="shared" si="2"/>
        <v>0.06214167424378915</v>
      </c>
      <c r="P29" s="4">
        <f t="shared" si="2"/>
        <v>0.041473155620327835</v>
      </c>
      <c r="Q29" s="5">
        <f t="shared" si="2"/>
        <v>0.031109128280742436</v>
      </c>
      <c r="S29" s="54" t="e">
        <f t="shared" si="6"/>
        <v>#NUM!</v>
      </c>
    </row>
    <row r="30" spans="4:19" ht="12.75">
      <c r="D30" s="3">
        <f t="shared" si="7"/>
        <v>180</v>
      </c>
      <c r="E30" s="27">
        <f t="shared" si="3"/>
        <v>0.3947368421052632</v>
      </c>
      <c r="F30" s="29">
        <f t="shared" si="4"/>
        <v>3.130553142242843</v>
      </c>
      <c r="G30" s="4">
        <f t="shared" si="0"/>
        <v>1</v>
      </c>
      <c r="H30" s="4">
        <f t="shared" si="0"/>
        <v>45.298299230883764</v>
      </c>
      <c r="I30" s="4">
        <f t="shared" si="0"/>
        <v>90.58555951091815</v>
      </c>
      <c r="J30" s="4">
        <f t="shared" si="0"/>
        <v>135.87649931667562</v>
      </c>
      <c r="K30" s="5">
        <f t="shared" si="1"/>
        <v>181.16835909494807</v>
      </c>
      <c r="L30" s="3"/>
      <c r="M30" s="4">
        <f t="shared" si="5"/>
        <v>0.6052631578947367</v>
      </c>
      <c r="N30" s="4">
        <f t="shared" si="2"/>
        <v>0.013361719273603027</v>
      </c>
      <c r="O30" s="4">
        <f t="shared" si="2"/>
        <v>0.006681673780706573</v>
      </c>
      <c r="P30" s="4">
        <f t="shared" si="2"/>
        <v>0.0044545095063429786</v>
      </c>
      <c r="Q30" s="5">
        <f t="shared" si="2"/>
        <v>0.003340887784811949</v>
      </c>
      <c r="S30" s="54" t="e">
        <f t="shared" si="6"/>
        <v>#NUM!</v>
      </c>
    </row>
    <row r="31" spans="4:19" ht="12.75">
      <c r="D31" s="3">
        <f t="shared" si="7"/>
        <v>190</v>
      </c>
      <c r="E31" s="27">
        <f t="shared" si="3"/>
        <v>0.41666666666666674</v>
      </c>
      <c r="F31" s="29">
        <f t="shared" si="4"/>
        <v>3.2163376045133854</v>
      </c>
      <c r="G31" s="4">
        <f t="shared" si="0"/>
        <v>1</v>
      </c>
      <c r="H31" s="4">
        <f t="shared" si="0"/>
        <v>-6.732933930344823</v>
      </c>
      <c r="I31" s="4">
        <f t="shared" si="0"/>
        <v>-13.391295726501408</v>
      </c>
      <c r="J31" s="4">
        <f t="shared" si="0"/>
        <v>-20.074476425953147</v>
      </c>
      <c r="K31" s="5">
        <f t="shared" si="1"/>
        <v>-26.7638899813721</v>
      </c>
      <c r="L31" s="3"/>
      <c r="M31" s="4">
        <f t="shared" si="5"/>
        <v>0.5833333333333333</v>
      </c>
      <c r="N31" s="4">
        <f t="shared" si="2"/>
        <v>-0.08663880254405797</v>
      </c>
      <c r="O31" s="4">
        <f t="shared" si="2"/>
        <v>-0.043560634104951854</v>
      </c>
      <c r="P31" s="4">
        <f t="shared" si="2"/>
        <v>-0.02905845816128857</v>
      </c>
      <c r="Q31" s="5">
        <f t="shared" si="2"/>
        <v>-0.02179553621462868</v>
      </c>
      <c r="S31" s="54" t="e">
        <f t="shared" si="6"/>
        <v>#NUM!</v>
      </c>
    </row>
    <row r="32" spans="4:19" ht="12.75">
      <c r="D32" s="3">
        <f t="shared" si="7"/>
        <v>200</v>
      </c>
      <c r="E32" s="27">
        <f t="shared" si="3"/>
        <v>0.4385964912280702</v>
      </c>
      <c r="F32" s="29">
        <f t="shared" si="4"/>
        <v>3.2998927552281545</v>
      </c>
      <c r="G32" s="4">
        <f aca="true" t="shared" si="8" ref="G32:J51">IF(G$10&lt;=COS($F32),1,((1+G$10^2-2*G$10*COS($F32))^0.5)/SIN($F32))</f>
        <v>1</v>
      </c>
      <c r="H32" s="4">
        <f t="shared" si="8"/>
        <v>-3.250136103356921</v>
      </c>
      <c r="I32" s="4">
        <f t="shared" si="8"/>
        <v>-6.343576024986063</v>
      </c>
      <c r="J32" s="4">
        <f t="shared" si="8"/>
        <v>-9.488888621519427</v>
      </c>
      <c r="K32" s="5">
        <f t="shared" si="1"/>
        <v>-12.647431998267976</v>
      </c>
      <c r="L32" s="3"/>
      <c r="M32" s="4">
        <f t="shared" si="5"/>
        <v>0.5614035087719298</v>
      </c>
      <c r="N32" s="4">
        <f t="shared" si="2"/>
        <v>-0.17273230748462534</v>
      </c>
      <c r="O32" s="4">
        <f t="shared" si="2"/>
        <v>-0.08849953189820299</v>
      </c>
      <c r="P32" s="4">
        <f t="shared" si="2"/>
        <v>-0.059164305870209905</v>
      </c>
      <c r="Q32" s="5">
        <f t="shared" si="2"/>
        <v>-0.044388735108345484</v>
      </c>
      <c r="S32" s="54" t="e">
        <f t="shared" si="6"/>
        <v>#NUM!</v>
      </c>
    </row>
    <row r="33" spans="4:19" ht="12.75">
      <c r="D33" s="3">
        <f t="shared" si="7"/>
        <v>210</v>
      </c>
      <c r="E33" s="27">
        <f t="shared" si="3"/>
        <v>0.46052631578947373</v>
      </c>
      <c r="F33" s="29">
        <f t="shared" si="4"/>
        <v>3.381383859576967</v>
      </c>
      <c r="G33" s="4">
        <f t="shared" si="8"/>
        <v>1</v>
      </c>
      <c r="H33" s="4">
        <f t="shared" si="8"/>
        <v>-2.2224754025861886</v>
      </c>
      <c r="I33" s="4">
        <f t="shared" si="8"/>
        <v>-4.210529654186138</v>
      </c>
      <c r="J33" s="4">
        <f t="shared" si="8"/>
        <v>-6.275508187139227</v>
      </c>
      <c r="K33" s="5">
        <f t="shared" si="1"/>
        <v>-8.360605601827686</v>
      </c>
      <c r="L33" s="3"/>
      <c r="M33" s="4">
        <f t="shared" si="5"/>
        <v>0.5394736842105263</v>
      </c>
      <c r="N33" s="4">
        <f t="shared" si="2"/>
        <v>-0.2427355027564159</v>
      </c>
      <c r="O33" s="4">
        <f t="shared" si="2"/>
        <v>-0.1281248984137133</v>
      </c>
      <c r="P33" s="4">
        <f t="shared" si="2"/>
        <v>-0.0859649399097434</v>
      </c>
      <c r="Q33" s="5">
        <f t="shared" si="2"/>
        <v>-0.06452567073521488</v>
      </c>
      <c r="S33" s="54" t="e">
        <f t="shared" si="6"/>
        <v>#NUM!</v>
      </c>
    </row>
    <row r="34" spans="4:19" ht="12.75">
      <c r="D34" s="3">
        <f t="shared" si="7"/>
        <v>220</v>
      </c>
      <c r="E34" s="27">
        <f t="shared" si="3"/>
        <v>0.48245614035087725</v>
      </c>
      <c r="F34" s="29">
        <f t="shared" si="4"/>
        <v>3.460956719695869</v>
      </c>
      <c r="G34" s="4">
        <f t="shared" si="8"/>
        <v>1</v>
      </c>
      <c r="H34" s="4">
        <f t="shared" si="8"/>
        <v>-1.7461870023253583</v>
      </c>
      <c r="I34" s="4">
        <f t="shared" si="8"/>
        <v>-3.185090250343235</v>
      </c>
      <c r="J34" s="4">
        <f t="shared" si="8"/>
        <v>-4.723645912850455</v>
      </c>
      <c r="K34" s="5">
        <f t="shared" si="1"/>
        <v>-6.289138372508737</v>
      </c>
      <c r="L34" s="3"/>
      <c r="M34" s="4">
        <f t="shared" si="5"/>
        <v>0.5175438596491228</v>
      </c>
      <c r="N34" s="4">
        <f t="shared" si="2"/>
        <v>-0.2963851288320902</v>
      </c>
      <c r="O34" s="4">
        <f t="shared" si="2"/>
        <v>-0.16248954314351083</v>
      </c>
      <c r="P34" s="4">
        <f t="shared" si="2"/>
        <v>-0.1095644909033442</v>
      </c>
      <c r="Q34" s="5">
        <f t="shared" si="2"/>
        <v>-0.08229169545886053</v>
      </c>
      <c r="S34" s="54" t="e">
        <f t="shared" si="6"/>
        <v>#NUM!</v>
      </c>
    </row>
    <row r="35" spans="4:19" ht="12.75">
      <c r="D35" s="3">
        <f t="shared" si="7"/>
        <v>230</v>
      </c>
      <c r="E35" s="27">
        <f t="shared" si="3"/>
        <v>0.5043859649122807</v>
      </c>
      <c r="F35" s="29">
        <f t="shared" si="4"/>
        <v>3.5387407400667756</v>
      </c>
      <c r="G35" s="4">
        <f t="shared" si="8"/>
        <v>1</v>
      </c>
      <c r="H35" s="4">
        <f t="shared" si="8"/>
        <v>-1.4803028355816978</v>
      </c>
      <c r="I35" s="4">
        <f t="shared" si="8"/>
        <v>-2.5853824097442812</v>
      </c>
      <c r="J35" s="4">
        <f t="shared" si="8"/>
        <v>-3.810407986883642</v>
      </c>
      <c r="K35" s="5">
        <f t="shared" si="1"/>
        <v>-5.069153474763388</v>
      </c>
      <c r="L35" s="3"/>
      <c r="M35" s="4">
        <f t="shared" si="5"/>
        <v>0.4956140350877193</v>
      </c>
      <c r="N35" s="4">
        <f t="shared" si="2"/>
        <v>-0.33480584051773665</v>
      </c>
      <c r="O35" s="4">
        <f t="shared" si="2"/>
        <v>-0.19169854069547113</v>
      </c>
      <c r="P35" s="4">
        <f t="shared" si="2"/>
        <v>-0.13006849576049184</v>
      </c>
      <c r="Q35" s="5">
        <f t="shared" si="2"/>
        <v>-0.09777057206003277</v>
      </c>
      <c r="S35" s="54" t="e">
        <f t="shared" si="6"/>
        <v>#NUM!</v>
      </c>
    </row>
    <row r="36" spans="4:19" ht="12.75">
      <c r="D36" s="3">
        <f t="shared" si="7"/>
        <v>240</v>
      </c>
      <c r="E36" s="27">
        <f t="shared" si="3"/>
        <v>0.5263157894736843</v>
      </c>
      <c r="F36" s="29">
        <f t="shared" si="4"/>
        <v>3.614851398772668</v>
      </c>
      <c r="G36" s="4">
        <f t="shared" si="8"/>
        <v>1</v>
      </c>
      <c r="H36" s="4">
        <f t="shared" si="8"/>
        <v>-1.3162374353193018</v>
      </c>
      <c r="I36" s="4">
        <f t="shared" si="8"/>
        <v>-2.19399636436797</v>
      </c>
      <c r="J36" s="4">
        <f t="shared" si="8"/>
        <v>-3.2096057594374017</v>
      </c>
      <c r="K36" s="5">
        <f t="shared" si="1"/>
        <v>-4.265715442759578</v>
      </c>
      <c r="L36" s="3"/>
      <c r="M36" s="4">
        <f t="shared" si="5"/>
        <v>0.4736842105263157</v>
      </c>
      <c r="N36" s="4">
        <f t="shared" si="2"/>
        <v>-0.35987747940887743</v>
      </c>
      <c r="O36" s="4">
        <f t="shared" si="2"/>
        <v>-0.21590018024609223</v>
      </c>
      <c r="P36" s="4">
        <f t="shared" si="2"/>
        <v>-0.14758330026468602</v>
      </c>
      <c r="Q36" s="5">
        <f t="shared" si="2"/>
        <v>-0.11104449344607005</v>
      </c>
      <c r="S36" s="54" t="e">
        <f t="shared" si="6"/>
        <v>#NUM!</v>
      </c>
    </row>
    <row r="37" spans="4:19" ht="12.75">
      <c r="D37" s="3">
        <f t="shared" si="7"/>
        <v>250</v>
      </c>
      <c r="E37" s="27">
        <f t="shared" si="3"/>
        <v>0.5482456140350878</v>
      </c>
      <c r="F37" s="29">
        <f t="shared" si="4"/>
        <v>3.6893922595746145</v>
      </c>
      <c r="G37" s="4">
        <f t="shared" si="8"/>
        <v>1</v>
      </c>
      <c r="H37" s="4">
        <f t="shared" si="8"/>
        <v>-1.2087811684528895</v>
      </c>
      <c r="I37" s="4">
        <f t="shared" si="8"/>
        <v>-1.920085742491499</v>
      </c>
      <c r="J37" s="4">
        <f t="shared" si="8"/>
        <v>-2.7849005786726924</v>
      </c>
      <c r="K37" s="5">
        <f t="shared" si="1"/>
        <v>-3.697022834244255</v>
      </c>
      <c r="L37" s="3"/>
      <c r="M37" s="4">
        <f t="shared" si="5"/>
        <v>0.45175438596491224</v>
      </c>
      <c r="N37" s="4">
        <f t="shared" si="2"/>
        <v>-0.3737271871492749</v>
      </c>
      <c r="O37" s="4">
        <f t="shared" si="2"/>
        <v>-0.2352782357410335</v>
      </c>
      <c r="P37" s="4">
        <f t="shared" si="2"/>
        <v>-0.16221562429356895</v>
      </c>
      <c r="Q37" s="5">
        <f t="shared" si="2"/>
        <v>-0.12219410217877646</v>
      </c>
      <c r="S37" s="54" t="e">
        <f t="shared" si="6"/>
        <v>#NUM!</v>
      </c>
    </row>
    <row r="38" spans="4:19" ht="12.75">
      <c r="D38" s="3">
        <f t="shared" si="7"/>
        <v>260</v>
      </c>
      <c r="E38" s="27">
        <f t="shared" si="3"/>
        <v>0.5701754385964913</v>
      </c>
      <c r="F38" s="29">
        <f t="shared" si="4"/>
        <v>3.7624566249738276</v>
      </c>
      <c r="G38" s="4">
        <f t="shared" si="8"/>
        <v>1</v>
      </c>
      <c r="H38" s="4">
        <f t="shared" si="8"/>
        <v>-1.13586366773684</v>
      </c>
      <c r="I38" s="4">
        <f t="shared" si="8"/>
        <v>-1.718986569027465</v>
      </c>
      <c r="J38" s="4">
        <f t="shared" si="8"/>
        <v>-2.469230809292127</v>
      </c>
      <c r="K38" s="5">
        <f t="shared" si="1"/>
        <v>-3.2736438668350134</v>
      </c>
      <c r="L38" s="3"/>
      <c r="M38" s="4">
        <f t="shared" si="5"/>
        <v>0.42982456140350866</v>
      </c>
      <c r="N38" s="4">
        <f t="shared" si="2"/>
        <v>-0.37841210491388966</v>
      </c>
      <c r="O38" s="4">
        <f t="shared" si="2"/>
        <v>-0.25004532853720113</v>
      </c>
      <c r="P38" s="4">
        <f t="shared" si="2"/>
        <v>-0.17407224945760727</v>
      </c>
      <c r="Q38" s="5">
        <f t="shared" si="2"/>
        <v>-0.13129850982204325</v>
      </c>
      <c r="S38" s="54" t="e">
        <f t="shared" si="6"/>
        <v>#NUM!</v>
      </c>
    </row>
    <row r="39" spans="4:19" ht="12.75">
      <c r="D39" s="3">
        <f t="shared" si="7"/>
        <v>270</v>
      </c>
      <c r="E39" s="27">
        <f t="shared" si="3"/>
        <v>0.5921052631578948</v>
      </c>
      <c r="F39" s="29">
        <f t="shared" si="4"/>
        <v>3.8341289055807457</v>
      </c>
      <c r="G39" s="4">
        <f t="shared" si="8"/>
        <v>1</v>
      </c>
      <c r="H39" s="4">
        <f t="shared" si="8"/>
        <v>-1.0855089703000342</v>
      </c>
      <c r="I39" s="4">
        <f t="shared" si="8"/>
        <v>-1.5661922809746773</v>
      </c>
      <c r="J39" s="4">
        <f t="shared" si="8"/>
        <v>-2.2257731079020195</v>
      </c>
      <c r="K39" s="5">
        <f t="shared" si="1"/>
        <v>-2.946464444928413</v>
      </c>
      <c r="L39" s="3"/>
      <c r="M39" s="4">
        <f t="shared" si="5"/>
        <v>0.4078947368421052</v>
      </c>
      <c r="N39" s="4">
        <f t="shared" si="2"/>
        <v>-0.37576358003689575</v>
      </c>
      <c r="O39" s="4">
        <f t="shared" si="2"/>
        <v>-0.2604372028881811</v>
      </c>
      <c r="P39" s="4">
        <f t="shared" si="2"/>
        <v>-0.18325980100756123</v>
      </c>
      <c r="Q39" s="5">
        <f t="shared" si="2"/>
        <v>-0.13843531611053103</v>
      </c>
      <c r="S39" s="54" t="e">
        <f t="shared" si="6"/>
        <v>#NUM!</v>
      </c>
    </row>
    <row r="40" spans="4:19" ht="12.75">
      <c r="D40" s="3">
        <f t="shared" si="7"/>
        <v>280</v>
      </c>
      <c r="E40" s="27">
        <f t="shared" si="3"/>
        <v>0.6140350877192983</v>
      </c>
      <c r="F40" s="29">
        <f t="shared" si="4"/>
        <v>3.9044857631204355</v>
      </c>
      <c r="G40" s="4">
        <f t="shared" si="8"/>
        <v>1</v>
      </c>
      <c r="H40" s="4">
        <f t="shared" si="8"/>
        <v>-1.0507113883583286</v>
      </c>
      <c r="I40" s="4">
        <f t="shared" si="8"/>
        <v>-1.4471453552255054</v>
      </c>
      <c r="J40" s="4">
        <f t="shared" si="8"/>
        <v>-2.0326287846655617</v>
      </c>
      <c r="K40" s="5">
        <f t="shared" si="1"/>
        <v>-2.6862696649678752</v>
      </c>
      <c r="L40" s="3"/>
      <c r="M40" s="4">
        <f t="shared" si="5"/>
        <v>0.38596491228070173</v>
      </c>
      <c r="N40" s="4">
        <f t="shared" si="2"/>
        <v>-0.36733675541839134</v>
      </c>
      <c r="O40" s="4">
        <f t="shared" si="2"/>
        <v>-0.26670777119037753</v>
      </c>
      <c r="P40" s="4">
        <f t="shared" si="2"/>
        <v>-0.18988460420932513</v>
      </c>
      <c r="Q40" s="5">
        <f t="shared" si="2"/>
        <v>-0.14368062794072367</v>
      </c>
      <c r="S40" s="54" t="e">
        <f t="shared" si="6"/>
        <v>#NUM!</v>
      </c>
    </row>
    <row r="41" spans="4:19" ht="12.75">
      <c r="D41" s="3">
        <f t="shared" si="7"/>
        <v>290</v>
      </c>
      <c r="E41" s="27">
        <f t="shared" si="3"/>
        <v>0.6359649122807018</v>
      </c>
      <c r="F41" s="29">
        <f t="shared" si="4"/>
        <v>3.973597071195132</v>
      </c>
      <c r="G41" s="4">
        <f t="shared" si="8"/>
        <v>1</v>
      </c>
      <c r="H41" s="4">
        <f t="shared" si="8"/>
        <v>-1.0271375319752172</v>
      </c>
      <c r="I41" s="4">
        <f t="shared" si="8"/>
        <v>-1.352662665184724</v>
      </c>
      <c r="J41" s="4">
        <f t="shared" si="8"/>
        <v>-1.8759608750902728</v>
      </c>
      <c r="K41" s="5">
        <f t="shared" si="1"/>
        <v>-2.4745929497286223</v>
      </c>
      <c r="L41" s="3"/>
      <c r="M41" s="4">
        <f t="shared" si="5"/>
        <v>0.36403508771929816</v>
      </c>
      <c r="N41" s="4">
        <f t="shared" si="2"/>
        <v>-0.35441708280219053</v>
      </c>
      <c r="O41" s="4">
        <f t="shared" si="2"/>
        <v>-0.2691248136648943</v>
      </c>
      <c r="P41" s="4">
        <f t="shared" si="2"/>
        <v>-0.19405260128454463</v>
      </c>
      <c r="Q41" s="5">
        <f t="shared" si="2"/>
        <v>-0.14710907818565486</v>
      </c>
      <c r="S41" s="54" t="e">
        <f t="shared" si="6"/>
        <v>#NUM!</v>
      </c>
    </row>
    <row r="42" spans="4:19" ht="12.75">
      <c r="D42" s="3">
        <f t="shared" si="7"/>
        <v>300</v>
      </c>
      <c r="E42" s="27">
        <f t="shared" si="3"/>
        <v>0.6578947368421053</v>
      </c>
      <c r="F42" s="29">
        <f t="shared" si="4"/>
        <v>4.041526728107943</v>
      </c>
      <c r="G42" s="4">
        <f t="shared" si="8"/>
        <v>1</v>
      </c>
      <c r="H42" s="4">
        <f t="shared" si="8"/>
        <v>-1.0119905888534293</v>
      </c>
      <c r="I42" s="4">
        <f t="shared" si="8"/>
        <v>-1.2766730056901505</v>
      </c>
      <c r="J42" s="4">
        <f t="shared" si="8"/>
        <v>-1.7465995410273347</v>
      </c>
      <c r="K42" s="5">
        <f t="shared" si="1"/>
        <v>-2.299189624999389</v>
      </c>
      <c r="L42" s="3"/>
      <c r="M42" s="4">
        <f t="shared" si="5"/>
        <v>0.3421052631578947</v>
      </c>
      <c r="N42" s="4">
        <f t="shared" si="2"/>
        <v>-0.33805182274026385</v>
      </c>
      <c r="O42" s="4">
        <f t="shared" si="2"/>
        <v>-0.26796623852241447</v>
      </c>
      <c r="P42" s="4">
        <f t="shared" si="2"/>
        <v>-0.19586931928120818</v>
      </c>
      <c r="Q42" s="5">
        <f t="shared" si="2"/>
        <v>-0.1487938443346036</v>
      </c>
      <c r="S42" s="54" t="e">
        <f t="shared" si="6"/>
        <v>#NUM!</v>
      </c>
    </row>
    <row r="43" spans="4:19" ht="12.75">
      <c r="D43" s="3">
        <f t="shared" si="7"/>
        <v>310</v>
      </c>
      <c r="E43" s="27">
        <f t="shared" si="3"/>
        <v>0.6798245614035089</v>
      </c>
      <c r="F43" s="29">
        <f t="shared" si="4"/>
        <v>4.108333348672094</v>
      </c>
      <c r="G43" s="4">
        <f t="shared" si="8"/>
        <v>1</v>
      </c>
      <c r="H43" s="4">
        <f t="shared" si="8"/>
        <v>-1.0034057879228049</v>
      </c>
      <c r="I43" s="4">
        <f t="shared" si="8"/>
        <v>-1.2150094712911363</v>
      </c>
      <c r="J43" s="4">
        <f t="shared" si="8"/>
        <v>-1.638229795566218</v>
      </c>
      <c r="K43" s="5">
        <f t="shared" si="1"/>
        <v>-2.1516202542498712</v>
      </c>
      <c r="L43" s="3"/>
      <c r="M43" s="4">
        <f t="shared" si="5"/>
        <v>0.3201754385964911</v>
      </c>
      <c r="N43" s="4">
        <f t="shared" si="2"/>
        <v>-0.3190886901891413</v>
      </c>
      <c r="O43" s="4">
        <f t="shared" si="2"/>
        <v>-0.26351682531022164</v>
      </c>
      <c r="P43" s="4">
        <f t="shared" si="2"/>
        <v>-0.19543988240418345</v>
      </c>
      <c r="Q43" s="5">
        <f t="shared" si="2"/>
        <v>-0.14880666695904257</v>
      </c>
      <c r="S43" s="54" t="e">
        <f t="shared" si="6"/>
        <v>#NUM!</v>
      </c>
    </row>
    <row r="44" spans="4:19" ht="12.75">
      <c r="D44" s="3">
        <f t="shared" si="7"/>
        <v>320</v>
      </c>
      <c r="E44" s="27">
        <f t="shared" si="3"/>
        <v>0.7017543859649124</v>
      </c>
      <c r="F44" s="29">
        <f t="shared" si="4"/>
        <v>4.174070856323791</v>
      </c>
      <c r="G44" s="4">
        <f t="shared" si="8"/>
        <v>1</v>
      </c>
      <c r="H44" s="4">
        <f t="shared" si="8"/>
        <v>-1.0001092700304588</v>
      </c>
      <c r="I44" s="4">
        <f t="shared" si="8"/>
        <v>-1.164724437099698</v>
      </c>
      <c r="J44" s="4">
        <f t="shared" si="8"/>
        <v>-1.5463631474987252</v>
      </c>
      <c r="K44" s="5">
        <f t="shared" si="1"/>
        <v>-2.0258791821566566</v>
      </c>
      <c r="L44" s="3"/>
      <c r="M44" s="4">
        <f t="shared" si="5"/>
        <v>0.29824561403508765</v>
      </c>
      <c r="N44" s="4">
        <f t="shared" si="2"/>
        <v>-0.29821302828840335</v>
      </c>
      <c r="O44" s="4">
        <f t="shared" si="2"/>
        <v>-0.25606538725825534</v>
      </c>
      <c r="P44" s="4">
        <f t="shared" si="2"/>
        <v>-0.1928690647584988</v>
      </c>
      <c r="Q44" s="5">
        <f t="shared" si="2"/>
        <v>-0.1472178680061213</v>
      </c>
      <c r="S44" s="54" t="e">
        <f t="shared" si="6"/>
        <v>#NUM!</v>
      </c>
    </row>
    <row r="45" spans="4:19" ht="12.75">
      <c r="D45" s="3">
        <f t="shared" si="7"/>
        <v>330</v>
      </c>
      <c r="E45" s="27">
        <f t="shared" si="3"/>
        <v>0.7236842105263159</v>
      </c>
      <c r="F45" s="29">
        <f t="shared" si="4"/>
        <v>4.238788992555773</v>
      </c>
      <c r="G45" s="4">
        <f t="shared" si="8"/>
        <v>1</v>
      </c>
      <c r="H45" s="4">
        <f t="shared" si="8"/>
        <v>1</v>
      </c>
      <c r="I45" s="4">
        <f t="shared" si="8"/>
        <v>-1.1236811966818328</v>
      </c>
      <c r="J45" s="4">
        <f t="shared" si="8"/>
        <v>-1.4677242217490982</v>
      </c>
      <c r="K45" s="5">
        <f t="shared" si="1"/>
        <v>-1.9175763521512863</v>
      </c>
      <c r="L45" s="3"/>
      <c r="M45" s="4">
        <f t="shared" si="5"/>
        <v>0.27631578947368407</v>
      </c>
      <c r="N45" s="4">
        <f t="shared" si="2"/>
        <v>0.27631578947368407</v>
      </c>
      <c r="O45" s="4">
        <f t="shared" si="2"/>
        <v>-0.24590229888123877</v>
      </c>
      <c r="P45" s="4">
        <f t="shared" si="2"/>
        <v>-0.1882613813815762</v>
      </c>
      <c r="Q45" s="5">
        <f t="shared" si="2"/>
        <v>-0.14409636892095146</v>
      </c>
      <c r="S45" s="54" t="e">
        <f t="shared" si="6"/>
        <v>#NUM!</v>
      </c>
    </row>
    <row r="46" spans="4:19" ht="12.75">
      <c r="D46" s="3">
        <f t="shared" si="7"/>
        <v>340</v>
      </c>
      <c r="E46" s="27">
        <f t="shared" si="3"/>
        <v>0.7456140350877194</v>
      </c>
      <c r="F46" s="29">
        <f t="shared" si="4"/>
        <v>4.3025337573588365</v>
      </c>
      <c r="G46" s="4">
        <f t="shared" si="8"/>
        <v>1</v>
      </c>
      <c r="H46" s="4">
        <f t="shared" si="8"/>
        <v>1</v>
      </c>
      <c r="I46" s="4">
        <f t="shared" si="8"/>
        <v>-1.090300279931193</v>
      </c>
      <c r="J46" s="4">
        <f t="shared" si="8"/>
        <v>-1.3998693661852826</v>
      </c>
      <c r="K46" s="5">
        <f t="shared" si="1"/>
        <v>-1.8234284012702422</v>
      </c>
      <c r="L46" s="3"/>
      <c r="M46" s="4">
        <f t="shared" si="5"/>
        <v>0.2543859649122806</v>
      </c>
      <c r="N46" s="4">
        <f t="shared" si="2"/>
        <v>0.2543859649122806</v>
      </c>
      <c r="O46" s="4">
        <f t="shared" si="2"/>
        <v>-0.23331734348296643</v>
      </c>
      <c r="P46" s="4">
        <f t="shared" si="2"/>
        <v>-0.18172121703434063</v>
      </c>
      <c r="Q46" s="5">
        <f t="shared" si="2"/>
        <v>-0.1395097085989609</v>
      </c>
      <c r="S46" s="54" t="e">
        <f t="shared" si="6"/>
        <v>#NUM!</v>
      </c>
    </row>
    <row r="47" spans="4:19" ht="12.75">
      <c r="D47" s="3">
        <f t="shared" si="7"/>
        <v>350</v>
      </c>
      <c r="E47" s="27">
        <f t="shared" si="3"/>
        <v>0.7675438596491229</v>
      </c>
      <c r="F47" s="29">
        <f t="shared" si="4"/>
        <v>4.365347791758717</v>
      </c>
      <c r="G47" s="4">
        <f t="shared" si="8"/>
        <v>1</v>
      </c>
      <c r="H47" s="4">
        <f t="shared" si="8"/>
        <v>1</v>
      </c>
      <c r="I47" s="4">
        <f t="shared" si="8"/>
        <v>-1.0633963181567745</v>
      </c>
      <c r="J47" s="4">
        <f t="shared" si="8"/>
        <v>-1.340941021642489</v>
      </c>
      <c r="K47" s="5">
        <f t="shared" si="1"/>
        <v>-1.7409307230078148</v>
      </c>
      <c r="L47" s="3"/>
      <c r="M47" s="4">
        <f t="shared" si="5"/>
        <v>0.23245614035087714</v>
      </c>
      <c r="N47" s="4">
        <f t="shared" si="2"/>
        <v>0.23245614035087714</v>
      </c>
      <c r="O47" s="4">
        <f t="shared" si="2"/>
        <v>-0.21859784201040142</v>
      </c>
      <c r="P47" s="4">
        <f t="shared" si="2"/>
        <v>-0.17335299360604745</v>
      </c>
      <c r="Q47" s="5">
        <f t="shared" si="2"/>
        <v>-0.13352406116956883</v>
      </c>
      <c r="S47" s="54" t="e">
        <f t="shared" si="6"/>
        <v>#NUM!</v>
      </c>
    </row>
    <row r="48" spans="4:19" ht="12.75">
      <c r="D48" s="3">
        <f t="shared" si="7"/>
        <v>360</v>
      </c>
      <c r="E48" s="27">
        <f t="shared" si="3"/>
        <v>0.7894736842105264</v>
      </c>
      <c r="F48" s="29">
        <f t="shared" si="4"/>
        <v>4.4272707114895375</v>
      </c>
      <c r="G48" s="4">
        <f t="shared" si="8"/>
        <v>1</v>
      </c>
      <c r="H48" s="4">
        <f t="shared" si="8"/>
        <v>1</v>
      </c>
      <c r="I48" s="4">
        <f t="shared" si="8"/>
        <v>-1.0420700413802029</v>
      </c>
      <c r="J48" s="4">
        <f t="shared" si="8"/>
        <v>-1.2895047073812722</v>
      </c>
      <c r="K48" s="5">
        <f t="shared" si="1"/>
        <v>-1.6681396209987496</v>
      </c>
      <c r="L48" s="3"/>
      <c r="M48" s="4">
        <f t="shared" si="5"/>
        <v>0.21052631578947356</v>
      </c>
      <c r="N48" s="4">
        <f t="shared" si="2"/>
        <v>0.21052631578947356</v>
      </c>
      <c r="O48" s="4">
        <f t="shared" si="2"/>
        <v>-0.20202703026625282</v>
      </c>
      <c r="P48" s="4">
        <f t="shared" si="2"/>
        <v>-0.16326137825197293</v>
      </c>
      <c r="Q48" s="5">
        <f t="shared" si="2"/>
        <v>-0.1262042536124327</v>
      </c>
      <c r="S48" s="54" t="e">
        <f t="shared" si="6"/>
        <v>#NUM!</v>
      </c>
    </row>
    <row r="49" spans="4:19" ht="12.75">
      <c r="D49" s="3">
        <f t="shared" si="7"/>
        <v>370</v>
      </c>
      <c r="E49" s="27">
        <f t="shared" si="3"/>
        <v>0.8114035087719299</v>
      </c>
      <c r="F49" s="29">
        <f t="shared" si="4"/>
        <v>4.48833939922255</v>
      </c>
      <c r="G49" s="4">
        <f t="shared" si="8"/>
        <v>1</v>
      </c>
      <c r="H49" s="4">
        <f t="shared" si="8"/>
        <v>1</v>
      </c>
      <c r="I49" s="4">
        <f t="shared" si="8"/>
        <v>-1.0256350177733364</v>
      </c>
      <c r="J49" s="4">
        <f t="shared" si="8"/>
        <v>-1.2444380090965352</v>
      </c>
      <c r="K49" s="5">
        <f t="shared" si="1"/>
        <v>-1.6035237204752666</v>
      </c>
      <c r="L49" s="3"/>
      <c r="M49" s="4">
        <f t="shared" si="5"/>
        <v>0.1885964912280701</v>
      </c>
      <c r="N49" s="4">
        <f t="shared" si="2"/>
        <v>0.1885964912280701</v>
      </c>
      <c r="O49" s="4">
        <f t="shared" si="2"/>
        <v>-0.18388265607146967</v>
      </c>
      <c r="P49" s="4">
        <f t="shared" si="2"/>
        <v>-0.1515515355923527</v>
      </c>
      <c r="Q49" s="5">
        <f t="shared" si="2"/>
        <v>-0.11761378320750515</v>
      </c>
      <c r="S49" s="54" t="e">
        <f t="shared" si="6"/>
        <v>#NUM!</v>
      </c>
    </row>
    <row r="50" spans="4:19" ht="12.75">
      <c r="D50" s="3">
        <f t="shared" si="7"/>
        <v>380</v>
      </c>
      <c r="E50" s="27">
        <f t="shared" si="3"/>
        <v>0.8333333333333335</v>
      </c>
      <c r="F50" s="29">
        <f t="shared" si="4"/>
        <v>4.548588261473421</v>
      </c>
      <c r="G50" s="4">
        <f t="shared" si="8"/>
        <v>1</v>
      </c>
      <c r="H50" s="4">
        <f t="shared" si="8"/>
        <v>1</v>
      </c>
      <c r="I50" s="4">
        <f t="shared" si="8"/>
        <v>-1.0135669682378619</v>
      </c>
      <c r="J50" s="4">
        <f t="shared" si="8"/>
        <v>-1.204853287320369</v>
      </c>
      <c r="K50" s="5">
        <f t="shared" si="1"/>
        <v>-1.5458602421894274</v>
      </c>
      <c r="L50" s="3"/>
      <c r="M50" s="4">
        <f t="shared" si="5"/>
        <v>0.16666666666666652</v>
      </c>
      <c r="N50" s="4">
        <f t="shared" si="2"/>
        <v>0.16666666666666652</v>
      </c>
      <c r="O50" s="4">
        <f t="shared" si="2"/>
        <v>-0.1644357717738425</v>
      </c>
      <c r="P50" s="4">
        <f t="shared" si="2"/>
        <v>-0.13832942850439356</v>
      </c>
      <c r="Q50" s="5">
        <f t="shared" si="2"/>
        <v>-0.10781483482013468</v>
      </c>
      <c r="S50" s="54" t="e">
        <f t="shared" si="6"/>
        <v>#NUM!</v>
      </c>
    </row>
    <row r="51" spans="4:19" ht="12.75">
      <c r="D51" s="3">
        <f t="shared" si="7"/>
        <v>390</v>
      </c>
      <c r="E51" s="27">
        <f t="shared" si="3"/>
        <v>0.855263157894737</v>
      </c>
      <c r="F51" s="29">
        <f t="shared" si="4"/>
        <v>4.608049455270002</v>
      </c>
      <c r="G51" s="4">
        <f t="shared" si="8"/>
        <v>1</v>
      </c>
      <c r="H51" s="4">
        <f t="shared" si="8"/>
        <v>1</v>
      </c>
      <c r="I51" s="4">
        <f t="shared" si="8"/>
        <v>-1.0054681699345327</v>
      </c>
      <c r="J51" s="4">
        <f t="shared" si="8"/>
        <v>-1.1700428397942881</v>
      </c>
      <c r="K51" s="5">
        <f t="shared" si="1"/>
        <v>-1.4941610935678973</v>
      </c>
      <c r="L51" s="3"/>
      <c r="M51" s="4">
        <f t="shared" si="5"/>
        <v>0.14473684210526305</v>
      </c>
      <c r="N51" s="4">
        <f t="shared" si="2"/>
        <v>0.14473684210526305</v>
      </c>
      <c r="O51" s="4">
        <f t="shared" si="2"/>
        <v>-0.14394970067992013</v>
      </c>
      <c r="P51" s="4">
        <f t="shared" si="2"/>
        <v>-0.1237021732731684</v>
      </c>
      <c r="Q51" s="5">
        <f t="shared" si="2"/>
        <v>-0.09686829802243539</v>
      </c>
      <c r="S51" s="54" t="e">
        <f t="shared" si="6"/>
        <v>#NUM!</v>
      </c>
    </row>
    <row r="52" spans="4:19" ht="12.75">
      <c r="D52" s="3">
        <f t="shared" si="7"/>
        <v>400</v>
      </c>
      <c r="E52" s="27">
        <f t="shared" si="3"/>
        <v>0.8771929824561404</v>
      </c>
      <c r="F52" s="29">
        <f t="shared" si="4"/>
        <v>4.666753088820377</v>
      </c>
      <c r="G52" s="4">
        <f aca="true" t="shared" si="9" ref="G52:J58">IF(G$10&lt;=COS($F52),1,((1+G$10^2-2*G$10*COS($F52))^0.5)/SIN($F52))</f>
        <v>1</v>
      </c>
      <c r="H52" s="4">
        <f t="shared" si="9"/>
        <v>1</v>
      </c>
      <c r="I52" s="4">
        <f t="shared" si="9"/>
        <v>-1.0010422216834887</v>
      </c>
      <c r="J52" s="4">
        <f t="shared" si="9"/>
        <v>-1.139439382632479</v>
      </c>
      <c r="K52" s="5">
        <f t="shared" si="1"/>
        <v>-1.4476192346716252</v>
      </c>
      <c r="L52" s="3"/>
      <c r="M52" s="4">
        <f t="shared" si="5"/>
        <v>0.12280701754385959</v>
      </c>
      <c r="N52" s="4">
        <f t="shared" si="2"/>
        <v>0.12280701754385959</v>
      </c>
      <c r="O52" s="4">
        <f t="shared" si="2"/>
        <v>-0.1226791586645872</v>
      </c>
      <c r="P52" s="4">
        <f t="shared" si="2"/>
        <v>-0.1077784561563381</v>
      </c>
      <c r="Q52" s="5">
        <f t="shared" si="2"/>
        <v>-0.0848337840521419</v>
      </c>
      <c r="S52" s="54" t="e">
        <f t="shared" si="6"/>
        <v>#NUM!</v>
      </c>
    </row>
    <row r="53" spans="4:19" ht="12.75">
      <c r="D53" s="3">
        <f t="shared" si="7"/>
        <v>410</v>
      </c>
      <c r="E53" s="27">
        <f t="shared" si="3"/>
        <v>0.899122807017544</v>
      </c>
      <c r="F53" s="29">
        <f t="shared" si="4"/>
        <v>4.724727399735872</v>
      </c>
      <c r="G53" s="4">
        <f t="shared" si="9"/>
        <v>1</v>
      </c>
      <c r="H53" s="4">
        <f t="shared" si="9"/>
        <v>1</v>
      </c>
      <c r="I53" s="4">
        <f t="shared" si="9"/>
        <v>1</v>
      </c>
      <c r="J53" s="4">
        <f t="shared" si="9"/>
        <v>-1.1125872236635836</v>
      </c>
      <c r="K53" s="5">
        <f t="shared" si="1"/>
        <v>-1.4055691140946596</v>
      </c>
      <c r="L53" s="3"/>
      <c r="M53" s="4">
        <f t="shared" si="5"/>
        <v>0.10087719298245601</v>
      </c>
      <c r="N53" s="4">
        <f t="shared" si="2"/>
        <v>0.10087719298245601</v>
      </c>
      <c r="O53" s="4">
        <f t="shared" si="2"/>
        <v>0.10087719298245601</v>
      </c>
      <c r="P53" s="4">
        <f t="shared" si="2"/>
        <v>-0.09066901977382275</v>
      </c>
      <c r="Q53" s="5">
        <f t="shared" si="2"/>
        <v>-0.0717696426101622</v>
      </c>
      <c r="S53" s="54" t="e">
        <f t="shared" si="6"/>
        <v>#NUM!</v>
      </c>
    </row>
    <row r="54" spans="4:19" ht="12.75">
      <c r="D54" s="3">
        <f t="shared" si="7"/>
        <v>420</v>
      </c>
      <c r="E54" s="27">
        <f t="shared" si="3"/>
        <v>0.9210526315789475</v>
      </c>
      <c r="F54" s="29">
        <f t="shared" si="4"/>
        <v>4.781998913803228</v>
      </c>
      <c r="G54" s="4">
        <f t="shared" si="9"/>
        <v>1</v>
      </c>
      <c r="H54" s="4">
        <f t="shared" si="9"/>
        <v>1</v>
      </c>
      <c r="I54" s="4">
        <f t="shared" si="9"/>
        <v>1</v>
      </c>
      <c r="J54" s="4">
        <f t="shared" si="9"/>
        <v>-1.089121067861232</v>
      </c>
      <c r="K54" s="5">
        <f t="shared" si="1"/>
        <v>-1.367457049245212</v>
      </c>
      <c r="L54" s="3"/>
      <c r="M54" s="4">
        <f t="shared" si="5"/>
        <v>0.07894736842105254</v>
      </c>
      <c r="N54" s="4">
        <f t="shared" si="2"/>
        <v>0.07894736842105254</v>
      </c>
      <c r="O54" s="4">
        <f t="shared" si="2"/>
        <v>0.07894736842105254</v>
      </c>
      <c r="P54" s="4">
        <f t="shared" si="2"/>
        <v>-0.0724872291526652</v>
      </c>
      <c r="Q54" s="5">
        <f t="shared" si="2"/>
        <v>-0.05773297849802939</v>
      </c>
      <c r="S54" s="54" t="e">
        <f t="shared" si="6"/>
        <v>#NUM!</v>
      </c>
    </row>
    <row r="55" spans="4:19" ht="12.75">
      <c r="D55" s="3">
        <f t="shared" si="7"/>
        <v>430</v>
      </c>
      <c r="E55" s="27">
        <f t="shared" si="3"/>
        <v>0.942982456140351</v>
      </c>
      <c r="F55" s="29">
        <f t="shared" si="4"/>
        <v>4.838592586839237</v>
      </c>
      <c r="G55" s="4">
        <f t="shared" si="9"/>
        <v>1</v>
      </c>
      <c r="H55" s="4">
        <f t="shared" si="9"/>
        <v>1</v>
      </c>
      <c r="I55" s="4">
        <f t="shared" si="9"/>
        <v>1</v>
      </c>
      <c r="J55" s="4">
        <f t="shared" si="9"/>
        <v>-1.068750399201633</v>
      </c>
      <c r="K55" s="5">
        <f t="shared" si="1"/>
        <v>-1.3328187523825956</v>
      </c>
      <c r="L55" s="3"/>
      <c r="M55" s="4">
        <f t="shared" si="5"/>
        <v>0.05701754385964897</v>
      </c>
      <c r="N55" s="4">
        <f t="shared" si="2"/>
        <v>0.05701754385964897</v>
      </c>
      <c r="O55" s="4">
        <f t="shared" si="2"/>
        <v>0.05701754385964897</v>
      </c>
      <c r="P55" s="4">
        <f t="shared" si="2"/>
        <v>-0.05334972871331008</v>
      </c>
      <c r="Q55" s="5">
        <f t="shared" si="2"/>
        <v>-0.04277966809644771</v>
      </c>
      <c r="S55" s="54">
        <f t="shared" si="6"/>
        <v>0.12576248564985273</v>
      </c>
    </row>
    <row r="56" spans="4:19" ht="12.75">
      <c r="D56" s="3">
        <f t="shared" si="7"/>
        <v>440</v>
      </c>
      <c r="E56" s="27">
        <f t="shared" si="3"/>
        <v>0.9649122807017545</v>
      </c>
      <c r="F56" s="29">
        <f t="shared" si="4"/>
        <v>4.894531931780196</v>
      </c>
      <c r="G56" s="4">
        <f t="shared" si="9"/>
        <v>1</v>
      </c>
      <c r="H56" s="4">
        <f t="shared" si="9"/>
        <v>1</v>
      </c>
      <c r="I56" s="4">
        <f t="shared" si="9"/>
        <v>1</v>
      </c>
      <c r="J56" s="4">
        <f t="shared" si="9"/>
        <v>-1.0512480444716819</v>
      </c>
      <c r="K56" s="5">
        <f t="shared" si="1"/>
        <v>-1.3012620691345451</v>
      </c>
      <c r="L56" s="3"/>
      <c r="M56" s="4">
        <f t="shared" si="5"/>
        <v>0.0350877192982455</v>
      </c>
      <c r="N56" s="4">
        <f t="shared" si="2"/>
        <v>0.0350877192982455</v>
      </c>
      <c r="O56" s="4">
        <f t="shared" si="2"/>
        <v>0.0350877192982455</v>
      </c>
      <c r="P56" s="4">
        <f t="shared" si="2"/>
        <v>-0.03337720291872627</v>
      </c>
      <c r="Q56" s="5">
        <f t="shared" si="2"/>
        <v>-0.026964375686122897</v>
      </c>
      <c r="S56" s="54">
        <f t="shared" si="6"/>
        <v>0.22035850820838357</v>
      </c>
    </row>
    <row r="57" spans="4:19" ht="12.75">
      <c r="D57" s="3">
        <f t="shared" si="7"/>
        <v>450</v>
      </c>
      <c r="E57" s="27">
        <f t="shared" si="3"/>
        <v>0.986842105263158</v>
      </c>
      <c r="F57" s="29">
        <f t="shared" si="4"/>
        <v>4.949839132842232</v>
      </c>
      <c r="G57" s="4">
        <f t="shared" si="9"/>
        <v>1</v>
      </c>
      <c r="H57" s="4">
        <f t="shared" si="9"/>
        <v>1</v>
      </c>
      <c r="I57" s="4">
        <f t="shared" si="9"/>
        <v>1</v>
      </c>
      <c r="J57" s="4">
        <f t="shared" si="9"/>
        <v>-1.0364419723686717</v>
      </c>
      <c r="K57" s="5">
        <f t="shared" si="1"/>
        <v>-1.272453571755136</v>
      </c>
      <c r="L57" s="3"/>
      <c r="M57" s="4">
        <f t="shared" si="5"/>
        <v>0.013157894736842035</v>
      </c>
      <c r="N57" s="4">
        <f t="shared" si="2"/>
        <v>0.013157894736842035</v>
      </c>
      <c r="O57" s="4">
        <f t="shared" si="2"/>
        <v>0.013157894736842035</v>
      </c>
      <c r="P57" s="4">
        <f t="shared" si="2"/>
        <v>-0.012695254618810105</v>
      </c>
      <c r="Q57" s="5">
        <f t="shared" si="2"/>
        <v>-0.010340569612055024</v>
      </c>
      <c r="S57" s="54">
        <f t="shared" si="6"/>
        <v>0.2881072553349324</v>
      </c>
    </row>
    <row r="58" spans="4:19" ht="13.5" thickBot="1">
      <c r="D58" s="6">
        <f t="shared" si="7"/>
        <v>460</v>
      </c>
      <c r="E58" s="28">
        <f t="shared" si="3"/>
        <v>1.0087719298245614</v>
      </c>
      <c r="F58" s="30">
        <f t="shared" si="4"/>
        <v>5.004535148324637</v>
      </c>
      <c r="G58" s="7">
        <f t="shared" si="9"/>
        <v>1</v>
      </c>
      <c r="H58" s="7">
        <f t="shared" si="9"/>
        <v>1</v>
      </c>
      <c r="I58" s="7">
        <f t="shared" si="9"/>
        <v>1</v>
      </c>
      <c r="J58" s="7">
        <f t="shared" si="9"/>
        <v>-1.0242096951510669</v>
      </c>
      <c r="K58" s="8">
        <f t="shared" si="1"/>
        <v>-1.2461080390817156</v>
      </c>
      <c r="L58" s="6"/>
      <c r="M58" s="7">
        <f t="shared" si="5"/>
        <v>-0.00877192982456143</v>
      </c>
      <c r="N58" s="7">
        <f t="shared" si="2"/>
        <v>-0.00877192982456143</v>
      </c>
      <c r="O58" s="7">
        <f t="shared" si="2"/>
        <v>-0.00877192982456143</v>
      </c>
      <c r="P58" s="7">
        <f t="shared" si="2"/>
        <v>0.00856458386021</v>
      </c>
      <c r="Q58" s="8">
        <f t="shared" si="2"/>
        <v>0.0070394617075303185</v>
      </c>
      <c r="S58" s="55">
        <f t="shared" si="6"/>
        <v>0.3451955360476734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S14" sqref="S14"/>
    </sheetView>
  </sheetViews>
  <sheetFormatPr defaultColWidth="8.8515625" defaultRowHeight="12.75"/>
  <cols>
    <col min="1" max="3" width="8.8515625" style="0" customWidth="1"/>
    <col min="4" max="4" width="14.140625" style="0" customWidth="1"/>
    <col min="5" max="18" width="8.8515625" style="0" customWidth="1"/>
    <col min="19" max="19" width="11.8515625" style="0" customWidth="1"/>
  </cols>
  <sheetData>
    <row r="1" ht="13.5" thickBot="1">
      <c r="A1" t="s">
        <v>0</v>
      </c>
    </row>
    <row r="2" spans="1:8" ht="12.75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2905.286522461411</v>
      </c>
    </row>
    <row r="3" spans="1:8" ht="12.75">
      <c r="A3" s="12" t="s">
        <v>2</v>
      </c>
      <c r="B3" s="16">
        <v>8</v>
      </c>
      <c r="D3" s="19" t="s">
        <v>15</v>
      </c>
      <c r="E3" s="16">
        <f>E5*B9</f>
        <v>104.10000000000001</v>
      </c>
      <c r="G3" s="12" t="s">
        <v>26</v>
      </c>
      <c r="H3" s="16">
        <f>PI()^2*29000*B10/E3^2</f>
        <v>979.8739089392577</v>
      </c>
    </row>
    <row r="4" spans="1:8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1240.1351445308896</v>
      </c>
    </row>
    <row r="5" spans="1:9" ht="13.5" thickBot="1">
      <c r="A5" s="12" t="s">
        <v>4</v>
      </c>
      <c r="B5" s="16">
        <v>8</v>
      </c>
      <c r="D5" s="19" t="s">
        <v>16</v>
      </c>
      <c r="E5" s="16">
        <v>30</v>
      </c>
      <c r="G5" s="17" t="s">
        <v>28</v>
      </c>
      <c r="H5" s="18">
        <f>(B7+B10)/B2</f>
        <v>16.12938596491228</v>
      </c>
      <c r="I5" t="s">
        <v>29</v>
      </c>
    </row>
    <row r="6" spans="1:7" ht="13.5" thickBot="1">
      <c r="A6" s="12" t="s">
        <v>5</v>
      </c>
      <c r="B6" s="16">
        <v>0.435</v>
      </c>
      <c r="D6" s="19"/>
      <c r="E6" s="16"/>
      <c r="G6" s="1"/>
    </row>
    <row r="7" spans="1:8" ht="15" thickBot="1">
      <c r="A7" s="12" t="s">
        <v>6</v>
      </c>
      <c r="B7" s="16">
        <v>110</v>
      </c>
      <c r="D7" s="20" t="s">
        <v>23</v>
      </c>
      <c r="E7" s="18">
        <f>E5*($E$2/29000)^0.5</f>
        <v>1.2456821978060997</v>
      </c>
      <c r="G7" s="53" t="s">
        <v>30</v>
      </c>
      <c r="H7" s="22">
        <f>B8*E2</f>
        <v>1375</v>
      </c>
    </row>
    <row r="8" spans="1:2" ht="12.75">
      <c r="A8" s="12" t="s">
        <v>7</v>
      </c>
      <c r="B8" s="16">
        <v>27.5</v>
      </c>
    </row>
    <row r="9" spans="1:19" ht="13.5" thickBot="1">
      <c r="A9" s="12" t="s">
        <v>8</v>
      </c>
      <c r="B9" s="16">
        <v>3.47</v>
      </c>
      <c r="Q9" t="s">
        <v>32</v>
      </c>
      <c r="S9" t="s">
        <v>33</v>
      </c>
    </row>
    <row r="10" spans="1:19" ht="13.5" thickBot="1">
      <c r="A10" s="12" t="s">
        <v>9</v>
      </c>
      <c r="B10" s="16">
        <v>37.1</v>
      </c>
      <c r="D10" s="42"/>
      <c r="E10" s="42"/>
      <c r="F10" s="46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9" t="s">
        <v>21</v>
      </c>
      <c r="M10" s="10">
        <v>-1</v>
      </c>
      <c r="N10" s="10">
        <v>-0.5</v>
      </c>
      <c r="O10" s="10">
        <v>0</v>
      </c>
      <c r="P10" s="10">
        <v>0.5</v>
      </c>
      <c r="Q10" s="11">
        <v>1</v>
      </c>
      <c r="S10" s="56"/>
    </row>
    <row r="11" spans="1:19" ht="19.5" thickBot="1">
      <c r="A11" s="12" t="s">
        <v>11</v>
      </c>
      <c r="B11" s="16">
        <v>9.27</v>
      </c>
      <c r="D11" s="43" t="s">
        <v>17</v>
      </c>
      <c r="E11" s="43" t="s">
        <v>18</v>
      </c>
      <c r="F11" s="47" t="s">
        <v>19</v>
      </c>
      <c r="G11" s="44" t="s">
        <v>20</v>
      </c>
      <c r="H11" s="44" t="s">
        <v>20</v>
      </c>
      <c r="I11" s="44" t="s">
        <v>20</v>
      </c>
      <c r="J11" s="44" t="s">
        <v>20</v>
      </c>
      <c r="K11" s="45" t="s">
        <v>20</v>
      </c>
      <c r="L11" s="3"/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27">
        <v>0</v>
      </c>
      <c r="E12" s="27">
        <f>D12/($B$2*$E$2)</f>
        <v>0</v>
      </c>
      <c r="F12" s="29">
        <f>$E$7*E12^0.5</f>
        <v>0</v>
      </c>
      <c r="G12" s="4">
        <f aca="true" t="shared" si="0" ref="G12:K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t="shared" si="0"/>
        <v>1</v>
      </c>
      <c r="L12" s="3"/>
      <c r="M12" s="4">
        <f>(1-$E12)/G12</f>
        <v>1</v>
      </c>
      <c r="N12" s="4">
        <f aca="true" t="shared" si="1" ref="N12:Q58">(1-$E12)/H12</f>
        <v>1</v>
      </c>
      <c r="O12" s="4">
        <f t="shared" si="1"/>
        <v>1</v>
      </c>
      <c r="P12" s="4">
        <f t="shared" si="1"/>
        <v>1</v>
      </c>
      <c r="Q12" s="5">
        <f t="shared" si="1"/>
        <v>1</v>
      </c>
      <c r="S12" s="54">
        <f>(($H$5*($H$3-D12)*($H$4-D12))^0.5)/($H$7)</f>
        <v>3.219777221431498</v>
      </c>
    </row>
    <row r="13" spans="1:19" ht="13.5" thickBot="1">
      <c r="A13" s="1"/>
      <c r="D13" s="27">
        <f>+D12+10</f>
        <v>10</v>
      </c>
      <c r="E13" s="27">
        <f aca="true" t="shared" si="2" ref="E13:E58">D13/($B$2*$E$2)</f>
        <v>0.02192982456140351</v>
      </c>
      <c r="F13" s="29">
        <f aca="true" t="shared" si="3" ref="F13:F58">$E$7*E13^0.5</f>
        <v>0.1844696129787307</v>
      </c>
      <c r="G13" s="4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0"/>
        <v>1.0042687599132114</v>
      </c>
      <c r="L13" s="3"/>
      <c r="M13" s="4">
        <f aca="true" t="shared" si="4" ref="M13:M58">(1-$E13)/G13</f>
        <v>0.9780701754385965</v>
      </c>
      <c r="N13" s="4">
        <f t="shared" si="1"/>
        <v>0.9780701754385965</v>
      </c>
      <c r="O13" s="4">
        <f t="shared" si="1"/>
        <v>0.9780701754385965</v>
      </c>
      <c r="P13" s="4">
        <f t="shared" si="1"/>
        <v>0.9780701754385965</v>
      </c>
      <c r="Q13" s="5">
        <f t="shared" si="1"/>
        <v>0.9739127756230523</v>
      </c>
      <c r="S13" s="54">
        <f aca="true" t="shared" si="5" ref="S13:S58">(($H$5*($H$3-D13)*($H$4-D13))^0.5)/($H$7)</f>
        <v>3.1903642516818502</v>
      </c>
    </row>
    <row r="14" spans="1:19" ht="12.75">
      <c r="A14" s="15" t="s">
        <v>12</v>
      </c>
      <c r="B14" s="11">
        <v>0.536</v>
      </c>
      <c r="D14" s="27">
        <f aca="true" t="shared" si="6" ref="D14:D58">+D13+10</f>
        <v>20</v>
      </c>
      <c r="E14" s="27">
        <f t="shared" si="2"/>
        <v>0.04385964912280702</v>
      </c>
      <c r="F14" s="29">
        <f t="shared" si="3"/>
        <v>0.26087942852023693</v>
      </c>
      <c r="G14" s="4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0"/>
        <v>1.0085679909551366</v>
      </c>
      <c r="L14" s="3"/>
      <c r="M14" s="4">
        <f t="shared" si="4"/>
        <v>0.956140350877193</v>
      </c>
      <c r="N14" s="4">
        <f t="shared" si="1"/>
        <v>0.956140350877193</v>
      </c>
      <c r="O14" s="4">
        <f t="shared" si="1"/>
        <v>0.956140350877193</v>
      </c>
      <c r="P14" s="4">
        <f t="shared" si="1"/>
        <v>0.956140350877193</v>
      </c>
      <c r="Q14" s="5">
        <f t="shared" si="1"/>
        <v>0.9480177434262081</v>
      </c>
      <c r="S14" s="54">
        <f t="shared" si="5"/>
        <v>3.1609474861603846</v>
      </c>
    </row>
    <row r="15" spans="1:19" ht="13.5" thickBot="1">
      <c r="A15" s="17" t="s">
        <v>13</v>
      </c>
      <c r="B15" s="18">
        <v>531</v>
      </c>
      <c r="D15" s="27">
        <f t="shared" si="6"/>
        <v>30</v>
      </c>
      <c r="E15" s="27">
        <f t="shared" si="2"/>
        <v>0.06578947368421054</v>
      </c>
      <c r="F15" s="29">
        <f t="shared" si="3"/>
        <v>0.3195107421317288</v>
      </c>
      <c r="G15" s="4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</v>
      </c>
      <c r="K15" s="5">
        <f t="shared" si="0"/>
        <v>1.012898012678003</v>
      </c>
      <c r="L15" s="3"/>
      <c r="M15" s="4">
        <f t="shared" si="4"/>
        <v>0.9342105263157895</v>
      </c>
      <c r="N15" s="4">
        <f t="shared" si="1"/>
        <v>0.9342105263157895</v>
      </c>
      <c r="O15" s="4">
        <f t="shared" si="1"/>
        <v>0.9342105263157895</v>
      </c>
      <c r="P15" s="4">
        <f t="shared" si="1"/>
        <v>0.9342105263157895</v>
      </c>
      <c r="Q15" s="5">
        <f t="shared" si="1"/>
        <v>0.9223145021736479</v>
      </c>
      <c r="S15" s="54">
        <f t="shared" si="5"/>
        <v>3.1315268178975617</v>
      </c>
    </row>
    <row r="16" spans="4:19" ht="12.75">
      <c r="D16" s="27">
        <f t="shared" si="6"/>
        <v>40</v>
      </c>
      <c r="E16" s="27">
        <f t="shared" si="2"/>
        <v>0.08771929824561404</v>
      </c>
      <c r="F16" s="29">
        <f t="shared" si="3"/>
        <v>0.3689392259574614</v>
      </c>
      <c r="G16" s="4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</v>
      </c>
      <c r="K16" s="5">
        <f t="shared" si="0"/>
        <v>1.0172591491044947</v>
      </c>
      <c r="L16" s="3"/>
      <c r="M16" s="4">
        <f t="shared" si="4"/>
        <v>0.9122807017543859</v>
      </c>
      <c r="N16" s="4">
        <f t="shared" si="1"/>
        <v>0.9122807017543859</v>
      </c>
      <c r="O16" s="4">
        <f t="shared" si="1"/>
        <v>0.9122807017543859</v>
      </c>
      <c r="P16" s="4">
        <f t="shared" si="1"/>
        <v>0.9122807017543859</v>
      </c>
      <c r="Q16" s="5">
        <f t="shared" si="1"/>
        <v>0.8968026510820546</v>
      </c>
      <c r="S16" s="54">
        <f t="shared" si="5"/>
        <v>3.1021021358513345</v>
      </c>
    </row>
    <row r="17" spans="1:19" ht="12.75">
      <c r="A17" t="s">
        <v>14</v>
      </c>
      <c r="D17" s="27">
        <f t="shared" si="6"/>
        <v>50</v>
      </c>
      <c r="E17" s="27">
        <f t="shared" si="2"/>
        <v>0.10964912280701755</v>
      </c>
      <c r="F17" s="29">
        <f t="shared" si="3"/>
        <v>0.4124865944035193</v>
      </c>
      <c r="G17" s="4">
        <f t="shared" si="0"/>
        <v>1</v>
      </c>
      <c r="H17" s="4">
        <f t="shared" si="0"/>
        <v>1</v>
      </c>
      <c r="I17" s="4">
        <f t="shared" si="0"/>
        <v>1</v>
      </c>
      <c r="J17" s="4">
        <f t="shared" si="0"/>
        <v>1</v>
      </c>
      <c r="K17" s="5">
        <f t="shared" si="0"/>
        <v>1.0216517288061737</v>
      </c>
      <c r="L17" s="3"/>
      <c r="M17" s="4">
        <f t="shared" si="4"/>
        <v>0.8903508771929824</v>
      </c>
      <c r="N17" s="4">
        <f t="shared" si="1"/>
        <v>0.8903508771929824</v>
      </c>
      <c r="O17" s="4">
        <f t="shared" si="1"/>
        <v>0.8903508771929824</v>
      </c>
      <c r="P17" s="4">
        <f t="shared" si="1"/>
        <v>0.8903508771929824</v>
      </c>
      <c r="Q17" s="5">
        <f t="shared" si="1"/>
        <v>0.871481789820275</v>
      </c>
      <c r="S17" s="54">
        <f t="shared" si="5"/>
        <v>3.0726733247107476</v>
      </c>
    </row>
    <row r="18" spans="4:19" ht="12.75">
      <c r="D18" s="27">
        <f t="shared" si="6"/>
        <v>60</v>
      </c>
      <c r="E18" s="27">
        <f t="shared" si="2"/>
        <v>0.13157894736842107</v>
      </c>
      <c r="F18" s="29">
        <f t="shared" si="3"/>
        <v>0.4518564248465835</v>
      </c>
      <c r="G18" s="4">
        <f t="shared" si="0"/>
        <v>1</v>
      </c>
      <c r="H18" s="4">
        <f t="shared" si="0"/>
        <v>1</v>
      </c>
      <c r="I18" s="4">
        <f t="shared" si="0"/>
        <v>1</v>
      </c>
      <c r="J18" s="4">
        <f t="shared" si="0"/>
        <v>1</v>
      </c>
      <c r="K18" s="5">
        <f t="shared" si="0"/>
        <v>1.0260760849835608</v>
      </c>
      <c r="L18" s="3"/>
      <c r="M18" s="4">
        <f t="shared" si="4"/>
        <v>0.868421052631579</v>
      </c>
      <c r="N18" s="4">
        <f t="shared" si="1"/>
        <v>0.868421052631579</v>
      </c>
      <c r="O18" s="4">
        <f t="shared" si="1"/>
        <v>0.868421052631579</v>
      </c>
      <c r="P18" s="4">
        <f t="shared" si="1"/>
        <v>0.868421052631579</v>
      </c>
      <c r="Q18" s="5">
        <f t="shared" si="1"/>
        <v>0.8463515185089733</v>
      </c>
      <c r="S18" s="54">
        <f t="shared" si="5"/>
        <v>3.0432402646880186</v>
      </c>
    </row>
    <row r="19" spans="4:19" ht="12.75">
      <c r="D19" s="27">
        <f t="shared" si="6"/>
        <v>70</v>
      </c>
      <c r="E19" s="27">
        <f t="shared" si="2"/>
        <v>0.15350877192982457</v>
      </c>
      <c r="F19" s="29">
        <f t="shared" si="3"/>
        <v>0.48806072039005444</v>
      </c>
      <c r="G19" s="4">
        <f t="shared" si="0"/>
        <v>1</v>
      </c>
      <c r="H19" s="4">
        <f t="shared" si="0"/>
        <v>1</v>
      </c>
      <c r="I19" s="4">
        <f t="shared" si="0"/>
        <v>1</v>
      </c>
      <c r="J19" s="4">
        <f t="shared" si="0"/>
        <v>1</v>
      </c>
      <c r="K19" s="5">
        <f t="shared" si="0"/>
        <v>1.030532555547913</v>
      </c>
      <c r="L19" s="3"/>
      <c r="M19" s="4">
        <f t="shared" si="4"/>
        <v>0.8464912280701754</v>
      </c>
      <c r="N19" s="4">
        <f t="shared" si="1"/>
        <v>0.8464912280701754</v>
      </c>
      <c r="O19" s="4">
        <f t="shared" si="1"/>
        <v>0.8464912280701754</v>
      </c>
      <c r="P19" s="4">
        <f t="shared" si="1"/>
        <v>0.8464912280701754</v>
      </c>
      <c r="Q19" s="5">
        <f t="shared" si="1"/>
        <v>0.8214114377202896</v>
      </c>
      <c r="S19" s="54">
        <f t="shared" si="5"/>
        <v>3.0138028312982934</v>
      </c>
    </row>
    <row r="20" spans="4:19" ht="12.75">
      <c r="D20" s="27">
        <f t="shared" si="6"/>
        <v>80</v>
      </c>
      <c r="E20" s="27">
        <f t="shared" si="2"/>
        <v>0.1754385964912281</v>
      </c>
      <c r="F20" s="29">
        <f t="shared" si="3"/>
        <v>0.5217588570404739</v>
      </c>
      <c r="G20" s="4">
        <f t="shared" si="0"/>
        <v>1</v>
      </c>
      <c r="H20" s="4">
        <f t="shared" si="0"/>
        <v>1</v>
      </c>
      <c r="I20" s="4">
        <f t="shared" si="0"/>
        <v>1</v>
      </c>
      <c r="J20" s="4">
        <f t="shared" si="0"/>
        <v>1</v>
      </c>
      <c r="K20" s="5">
        <f t="shared" si="0"/>
        <v>1.0350214832047377</v>
      </c>
      <c r="L20" s="3"/>
      <c r="M20" s="4">
        <f t="shared" si="4"/>
        <v>0.8245614035087719</v>
      </c>
      <c r="N20" s="4">
        <f t="shared" si="1"/>
        <v>0.8245614035087719</v>
      </c>
      <c r="O20" s="4">
        <f t="shared" si="1"/>
        <v>0.8245614035087719</v>
      </c>
      <c r="P20" s="4">
        <f t="shared" si="1"/>
        <v>0.8245614035087719</v>
      </c>
      <c r="Q20" s="5">
        <f t="shared" si="1"/>
        <v>0.7966611484775001</v>
      </c>
      <c r="S20" s="54">
        <f t="shared" si="5"/>
        <v>2.9843608951262284</v>
      </c>
    </row>
    <row r="21" spans="4:19" ht="12.75">
      <c r="D21" s="27">
        <f t="shared" si="6"/>
        <v>90</v>
      </c>
      <c r="E21" s="27">
        <f t="shared" si="2"/>
        <v>0.1973684210526316</v>
      </c>
      <c r="F21" s="29">
        <f t="shared" si="3"/>
        <v>0.5534088389361922</v>
      </c>
      <c r="G21" s="4">
        <f t="shared" si="0"/>
        <v>1</v>
      </c>
      <c r="H21" s="4">
        <f t="shared" si="0"/>
        <v>1</v>
      </c>
      <c r="I21" s="4">
        <f t="shared" si="0"/>
        <v>1</v>
      </c>
      <c r="J21" s="4">
        <f t="shared" si="0"/>
        <v>1</v>
      </c>
      <c r="K21" s="5">
        <f t="shared" si="0"/>
        <v>1.0395432155390951</v>
      </c>
      <c r="L21" s="3"/>
      <c r="M21" s="4">
        <f t="shared" si="4"/>
        <v>0.8026315789473684</v>
      </c>
      <c r="N21" s="4">
        <f t="shared" si="1"/>
        <v>0.8026315789473684</v>
      </c>
      <c r="O21" s="4">
        <f t="shared" si="1"/>
        <v>0.8026315789473684</v>
      </c>
      <c r="P21" s="4">
        <f t="shared" si="1"/>
        <v>0.8026315789473684</v>
      </c>
      <c r="Q21" s="5">
        <f t="shared" si="1"/>
        <v>0.7721002522546722</v>
      </c>
      <c r="S21" s="54">
        <f t="shared" si="5"/>
        <v>2.9549143215784532</v>
      </c>
    </row>
    <row r="22" spans="4:19" ht="12.75">
      <c r="D22" s="27">
        <f t="shared" si="6"/>
        <v>100</v>
      </c>
      <c r="E22" s="27">
        <f t="shared" si="2"/>
        <v>0.2192982456140351</v>
      </c>
      <c r="F22" s="29">
        <f t="shared" si="3"/>
        <v>0.5833441361025471</v>
      </c>
      <c r="G22" s="4">
        <f t="shared" si="0"/>
        <v>1</v>
      </c>
      <c r="H22" s="4">
        <f t="shared" si="0"/>
        <v>1</v>
      </c>
      <c r="I22" s="4">
        <f t="shared" si="0"/>
        <v>1</v>
      </c>
      <c r="J22" s="4">
        <f t="shared" si="0"/>
        <v>1</v>
      </c>
      <c r="K22" s="5">
        <f t="shared" si="0"/>
        <v>1.0440981051027245</v>
      </c>
      <c r="L22" s="3"/>
      <c r="M22" s="4">
        <f t="shared" si="4"/>
        <v>0.7807017543859649</v>
      </c>
      <c r="N22" s="4">
        <f t="shared" si="1"/>
        <v>0.7807017543859649</v>
      </c>
      <c r="O22" s="4">
        <f t="shared" si="1"/>
        <v>0.7807017543859649</v>
      </c>
      <c r="P22" s="4">
        <f t="shared" si="1"/>
        <v>0.7807017543859649</v>
      </c>
      <c r="Q22" s="5">
        <f t="shared" si="1"/>
        <v>0.7477283509763241</v>
      </c>
      <c r="S22" s="54">
        <f t="shared" si="5"/>
        <v>2.925462970620904</v>
      </c>
    </row>
    <row r="23" spans="4:19" ht="12.75">
      <c r="D23" s="27">
        <f t="shared" si="6"/>
        <v>110</v>
      </c>
      <c r="E23" s="27">
        <f t="shared" si="2"/>
        <v>0.24122807017543862</v>
      </c>
      <c r="F23" s="29">
        <f t="shared" si="3"/>
        <v>0.6118164914725245</v>
      </c>
      <c r="G23" s="4">
        <f t="shared" si="0"/>
        <v>1</v>
      </c>
      <c r="H23" s="4">
        <f t="shared" si="0"/>
        <v>1</v>
      </c>
      <c r="I23" s="4">
        <f t="shared" si="0"/>
        <v>1</v>
      </c>
      <c r="J23" s="4">
        <f t="shared" si="0"/>
        <v>1</v>
      </c>
      <c r="K23" s="5">
        <f t="shared" si="0"/>
        <v>1.0486865095030462</v>
      </c>
      <c r="L23" s="3"/>
      <c r="M23" s="4">
        <f t="shared" si="4"/>
        <v>0.7587719298245614</v>
      </c>
      <c r="N23" s="4">
        <f t="shared" si="1"/>
        <v>0.7587719298245614</v>
      </c>
      <c r="O23" s="4">
        <f t="shared" si="1"/>
        <v>0.7587719298245614</v>
      </c>
      <c r="P23" s="4">
        <f t="shared" si="1"/>
        <v>0.7587719298245614</v>
      </c>
      <c r="Q23" s="5">
        <f t="shared" si="1"/>
        <v>0.7235450470170822</v>
      </c>
      <c r="S23" s="54">
        <f t="shared" si="5"/>
        <v>2.8960066964999456</v>
      </c>
    </row>
    <row r="24" spans="4:19" ht="12.75">
      <c r="D24" s="27">
        <f t="shared" si="6"/>
        <v>120</v>
      </c>
      <c r="E24" s="27">
        <f t="shared" si="2"/>
        <v>0.26315789473684215</v>
      </c>
      <c r="F24" s="29">
        <f t="shared" si="3"/>
        <v>0.6390214842634576</v>
      </c>
      <c r="G24" s="4">
        <f t="shared" si="0"/>
        <v>1</v>
      </c>
      <c r="H24" s="4">
        <f t="shared" si="0"/>
        <v>1</v>
      </c>
      <c r="I24" s="4">
        <f t="shared" si="0"/>
        <v>1</v>
      </c>
      <c r="J24" s="4">
        <f t="shared" si="0"/>
        <v>1</v>
      </c>
      <c r="K24" s="5">
        <f t="shared" si="0"/>
        <v>1.0533087914940826</v>
      </c>
      <c r="L24" s="3"/>
      <c r="M24" s="4">
        <f t="shared" si="4"/>
        <v>0.7368421052631579</v>
      </c>
      <c r="N24" s="4">
        <f t="shared" si="1"/>
        <v>0.7368421052631579</v>
      </c>
      <c r="O24" s="4">
        <f t="shared" si="1"/>
        <v>0.7368421052631579</v>
      </c>
      <c r="P24" s="4">
        <f t="shared" si="1"/>
        <v>0.7368421052631579</v>
      </c>
      <c r="Q24" s="5">
        <f t="shared" si="1"/>
        <v>0.6995499432013402</v>
      </c>
      <c r="S24" s="54">
        <f t="shared" si="5"/>
        <v>2.8665453474460825</v>
      </c>
    </row>
    <row r="25" spans="4:19" ht="12.75">
      <c r="D25" s="27">
        <f t="shared" si="6"/>
        <v>130</v>
      </c>
      <c r="E25" s="27">
        <f t="shared" si="2"/>
        <v>0.28508771929824567</v>
      </c>
      <c r="F25" s="29">
        <f t="shared" si="3"/>
        <v>0.665114648359811</v>
      </c>
      <c r="G25" s="4">
        <f t="shared" si="0"/>
        <v>1</v>
      </c>
      <c r="H25" s="4">
        <f t="shared" si="0"/>
        <v>1</v>
      </c>
      <c r="I25" s="4">
        <f t="shared" si="0"/>
        <v>1</v>
      </c>
      <c r="J25" s="4">
        <f t="shared" si="0"/>
        <v>1</v>
      </c>
      <c r="K25" s="5">
        <f t="shared" si="0"/>
        <v>1.0579653190693494</v>
      </c>
      <c r="L25" s="3"/>
      <c r="M25" s="4">
        <f t="shared" si="4"/>
        <v>0.7149122807017543</v>
      </c>
      <c r="N25" s="4">
        <f t="shared" si="1"/>
        <v>0.7149122807017543</v>
      </c>
      <c r="O25" s="4">
        <f t="shared" si="1"/>
        <v>0.7149122807017543</v>
      </c>
      <c r="P25" s="4">
        <f t="shared" si="1"/>
        <v>0.7149122807017543</v>
      </c>
      <c r="Q25" s="5">
        <f t="shared" si="1"/>
        <v>0.6757426428029177</v>
      </c>
      <c r="S25" s="54">
        <f t="shared" si="5"/>
        <v>2.8370787653589815</v>
      </c>
    </row>
    <row r="26" spans="4:19" ht="12.75">
      <c r="D26" s="27">
        <f t="shared" si="6"/>
        <v>140</v>
      </c>
      <c r="E26" s="27">
        <f t="shared" si="2"/>
        <v>0.30701754385964913</v>
      </c>
      <c r="F26" s="29">
        <f t="shared" si="3"/>
        <v>0.6902220900371979</v>
      </c>
      <c r="G26" s="4">
        <f t="shared" si="0"/>
        <v>1</v>
      </c>
      <c r="H26" s="4">
        <f t="shared" si="0"/>
        <v>1</v>
      </c>
      <c r="I26" s="4">
        <f t="shared" si="0"/>
        <v>1</v>
      </c>
      <c r="J26" s="4">
        <f t="shared" si="0"/>
        <v>1</v>
      </c>
      <c r="K26" s="5">
        <f t="shared" si="0"/>
        <v>1.0626564655567645</v>
      </c>
      <c r="L26" s="3"/>
      <c r="M26" s="4">
        <f t="shared" si="4"/>
        <v>0.6929824561403508</v>
      </c>
      <c r="N26" s="4">
        <f t="shared" si="1"/>
        <v>0.6929824561403508</v>
      </c>
      <c r="O26" s="4">
        <f t="shared" si="1"/>
        <v>0.6929824561403508</v>
      </c>
      <c r="P26" s="4">
        <f t="shared" si="1"/>
        <v>0.6929824561403508</v>
      </c>
      <c r="Q26" s="5">
        <f t="shared" si="1"/>
        <v>0.6521227495447195</v>
      </c>
      <c r="S26" s="54">
        <f t="shared" si="5"/>
        <v>2.8076067854724087</v>
      </c>
    </row>
    <row r="27" spans="4:19" ht="12.75">
      <c r="D27" s="27">
        <f t="shared" si="6"/>
        <v>150</v>
      </c>
      <c r="E27" s="27">
        <f t="shared" si="2"/>
        <v>0.32894736842105265</v>
      </c>
      <c r="F27" s="29">
        <f t="shared" si="3"/>
        <v>0.7144477389479515</v>
      </c>
      <c r="G27" s="4">
        <f t="shared" si="0"/>
        <v>1</v>
      </c>
      <c r="H27" s="4">
        <f t="shared" si="0"/>
        <v>1</v>
      </c>
      <c r="I27" s="4">
        <f t="shared" si="0"/>
        <v>1</v>
      </c>
      <c r="J27" s="4">
        <f t="shared" si="0"/>
        <v>1</v>
      </c>
      <c r="K27" s="5">
        <f t="shared" si="0"/>
        <v>1.0673826097156311</v>
      </c>
      <c r="L27" s="3"/>
      <c r="M27" s="4">
        <f t="shared" si="4"/>
        <v>0.6710526315789473</v>
      </c>
      <c r="N27" s="4">
        <f t="shared" si="1"/>
        <v>0.6710526315789473</v>
      </c>
      <c r="O27" s="4">
        <f t="shared" si="1"/>
        <v>0.6710526315789473</v>
      </c>
      <c r="P27" s="4">
        <f t="shared" si="1"/>
        <v>0.6710526315789473</v>
      </c>
      <c r="Q27" s="5">
        <f t="shared" si="1"/>
        <v>0.628689867598393</v>
      </c>
      <c r="S27" s="54">
        <f t="shared" si="5"/>
        <v>2.778129235997561</v>
      </c>
    </row>
    <row r="28" spans="4:19" ht="12.75">
      <c r="D28" s="27">
        <f t="shared" si="6"/>
        <v>160</v>
      </c>
      <c r="E28" s="27">
        <f t="shared" si="2"/>
        <v>0.3508771929824562</v>
      </c>
      <c r="F28" s="29">
        <f t="shared" si="3"/>
        <v>0.7378784519149229</v>
      </c>
      <c r="G28" s="4">
        <f t="shared" si="0"/>
        <v>1</v>
      </c>
      <c r="H28" s="4">
        <f t="shared" si="0"/>
        <v>1</v>
      </c>
      <c r="I28" s="4">
        <f t="shared" si="0"/>
        <v>1</v>
      </c>
      <c r="J28" s="4">
        <f t="shared" si="0"/>
        <v>1</v>
      </c>
      <c r="K28" s="5">
        <f t="shared" si="0"/>
        <v>1.072144135835738</v>
      </c>
      <c r="L28" s="3"/>
      <c r="M28" s="4">
        <f t="shared" si="4"/>
        <v>0.6491228070175439</v>
      </c>
      <c r="N28" s="4">
        <f t="shared" si="1"/>
        <v>0.6491228070175439</v>
      </c>
      <c r="O28" s="4">
        <f t="shared" si="1"/>
        <v>0.6491228070175439</v>
      </c>
      <c r="P28" s="4">
        <f t="shared" si="1"/>
        <v>0.6491228070175439</v>
      </c>
      <c r="Q28" s="5">
        <f t="shared" si="1"/>
        <v>0.60544360158399</v>
      </c>
      <c r="S28" s="54">
        <f t="shared" si="5"/>
        <v>2.7486459377431425</v>
      </c>
    </row>
    <row r="29" spans="4:19" ht="12.75">
      <c r="D29" s="27">
        <f t="shared" si="6"/>
        <v>170</v>
      </c>
      <c r="E29" s="27">
        <f t="shared" si="2"/>
        <v>0.3728070175438597</v>
      </c>
      <c r="F29" s="29">
        <f t="shared" si="3"/>
        <v>0.7605876990281173</v>
      </c>
      <c r="G29" s="4">
        <f t="shared" si="0"/>
        <v>1</v>
      </c>
      <c r="H29" s="4">
        <f t="shared" si="0"/>
        <v>1</v>
      </c>
      <c r="I29" s="4">
        <f t="shared" si="0"/>
        <v>1</v>
      </c>
      <c r="J29" s="4">
        <f t="shared" si="0"/>
        <v>1</v>
      </c>
      <c r="K29" s="5">
        <f t="shared" si="0"/>
        <v>1.0769414338386445</v>
      </c>
      <c r="L29" s="3"/>
      <c r="M29" s="4">
        <f t="shared" si="4"/>
        <v>0.6271929824561403</v>
      </c>
      <c r="N29" s="4">
        <f t="shared" si="1"/>
        <v>0.6271929824561403</v>
      </c>
      <c r="O29" s="4">
        <f t="shared" si="1"/>
        <v>0.6271929824561403</v>
      </c>
      <c r="P29" s="4">
        <f t="shared" si="1"/>
        <v>0.6271929824561403</v>
      </c>
      <c r="Q29" s="5">
        <f t="shared" si="1"/>
        <v>0.5823835565696242</v>
      </c>
      <c r="S29" s="54">
        <f t="shared" si="5"/>
        <v>2.7191567037103943</v>
      </c>
    </row>
    <row r="30" spans="4:19" ht="12.75">
      <c r="D30" s="27">
        <f t="shared" si="6"/>
        <v>180</v>
      </c>
      <c r="E30" s="27">
        <f t="shared" si="2"/>
        <v>0.3947368421052632</v>
      </c>
      <c r="F30" s="29">
        <f t="shared" si="3"/>
        <v>0.7826382855607108</v>
      </c>
      <c r="G30" s="4">
        <f t="shared" si="0"/>
        <v>1</v>
      </c>
      <c r="H30" s="4">
        <f t="shared" si="0"/>
        <v>1</v>
      </c>
      <c r="I30" s="4">
        <f t="shared" si="0"/>
        <v>1</v>
      </c>
      <c r="J30" s="4">
        <f t="shared" si="0"/>
        <v>1</v>
      </c>
      <c r="K30" s="5">
        <f t="shared" si="0"/>
        <v>1.081774899381194</v>
      </c>
      <c r="L30" s="3"/>
      <c r="M30" s="4">
        <f t="shared" si="4"/>
        <v>0.6052631578947367</v>
      </c>
      <c r="N30" s="4">
        <f t="shared" si="1"/>
        <v>0.6052631578947367</v>
      </c>
      <c r="O30" s="4">
        <f t="shared" si="1"/>
        <v>0.6052631578947367</v>
      </c>
      <c r="P30" s="4">
        <f t="shared" si="1"/>
        <v>0.6052631578947367</v>
      </c>
      <c r="Q30" s="5">
        <f t="shared" si="1"/>
        <v>0.5595093380711315</v>
      </c>
      <c r="S30" s="54">
        <f t="shared" si="5"/>
        <v>2.6896613386611112</v>
      </c>
    </row>
    <row r="31" spans="4:19" ht="12.75">
      <c r="D31" s="27">
        <f t="shared" si="6"/>
        <v>190</v>
      </c>
      <c r="E31" s="27">
        <f t="shared" si="2"/>
        <v>0.41666666666666674</v>
      </c>
      <c r="F31" s="29">
        <f t="shared" si="3"/>
        <v>0.8040844011283463</v>
      </c>
      <c r="G31" s="4">
        <f t="shared" si="0"/>
        <v>1</v>
      </c>
      <c r="H31" s="4">
        <f t="shared" si="0"/>
        <v>1</v>
      </c>
      <c r="I31" s="4">
        <f t="shared" si="0"/>
        <v>1</v>
      </c>
      <c r="J31" s="4">
        <f t="shared" si="0"/>
        <v>1</v>
      </c>
      <c r="K31" s="5">
        <f t="shared" si="0"/>
        <v>1.0866449339613222</v>
      </c>
      <c r="L31" s="3"/>
      <c r="M31" s="4">
        <f t="shared" si="4"/>
        <v>0.5833333333333333</v>
      </c>
      <c r="N31" s="4">
        <f t="shared" si="1"/>
        <v>0.5833333333333333</v>
      </c>
      <c r="O31" s="4">
        <f t="shared" si="1"/>
        <v>0.5833333333333333</v>
      </c>
      <c r="P31" s="4">
        <f t="shared" si="1"/>
        <v>0.5833333333333333</v>
      </c>
      <c r="Q31" s="5">
        <f t="shared" si="1"/>
        <v>0.5368205520517305</v>
      </c>
      <c r="S31" s="54">
        <f t="shared" si="5"/>
        <v>2.660159638656522</v>
      </c>
    </row>
    <row r="32" spans="4:19" ht="12.75">
      <c r="D32" s="27">
        <f t="shared" si="6"/>
        <v>200</v>
      </c>
      <c r="E32" s="27">
        <f t="shared" si="2"/>
        <v>0.4385964912280702</v>
      </c>
      <c r="F32" s="29">
        <f t="shared" si="3"/>
        <v>0.8249731888070386</v>
      </c>
      <c r="G32" s="4">
        <f aca="true" t="shared" si="7" ref="G32:K51">IF(G$10&lt;=COS($F32),1,((1+G$10^2-2*G$10*COS($F32))^0.5)/SIN($F32))</f>
        <v>1</v>
      </c>
      <c r="H32" s="4">
        <f t="shared" si="7"/>
        <v>1</v>
      </c>
      <c r="I32" s="4">
        <f t="shared" si="7"/>
        <v>1</v>
      </c>
      <c r="J32" s="4">
        <f t="shared" si="7"/>
        <v>1</v>
      </c>
      <c r="K32" s="5">
        <f t="shared" si="7"/>
        <v>1.0915519450262154</v>
      </c>
      <c r="L32" s="3"/>
      <c r="M32" s="4">
        <f t="shared" si="4"/>
        <v>0.5614035087719298</v>
      </c>
      <c r="N32" s="4">
        <f t="shared" si="1"/>
        <v>0.5614035087719298</v>
      </c>
      <c r="O32" s="4">
        <f t="shared" si="1"/>
        <v>0.5614035087719298</v>
      </c>
      <c r="P32" s="4">
        <f t="shared" si="1"/>
        <v>0.5614035087719298</v>
      </c>
      <c r="Q32" s="5">
        <f t="shared" si="1"/>
        <v>0.5143168049216813</v>
      </c>
      <c r="S32" s="54">
        <f t="shared" si="5"/>
        <v>2.6306513905646867</v>
      </c>
    </row>
    <row r="33" spans="4:19" ht="12.75">
      <c r="D33" s="27">
        <f t="shared" si="6"/>
        <v>210</v>
      </c>
      <c r="E33" s="27">
        <f t="shared" si="2"/>
        <v>0.46052631578947373</v>
      </c>
      <c r="F33" s="29">
        <f t="shared" si="3"/>
        <v>0.8453459648942417</v>
      </c>
      <c r="G33" s="4">
        <f t="shared" si="7"/>
        <v>1</v>
      </c>
      <c r="H33" s="4">
        <f t="shared" si="7"/>
        <v>1</v>
      </c>
      <c r="I33" s="4">
        <f t="shared" si="7"/>
        <v>1</v>
      </c>
      <c r="J33" s="4">
        <f t="shared" si="7"/>
        <v>1</v>
      </c>
      <c r="K33" s="5">
        <f t="shared" si="7"/>
        <v>1.0964963460828796</v>
      </c>
      <c r="L33" s="3"/>
      <c r="M33" s="4">
        <f t="shared" si="4"/>
        <v>0.5394736842105263</v>
      </c>
      <c r="N33" s="4">
        <f t="shared" si="1"/>
        <v>0.5394736842105263</v>
      </c>
      <c r="O33" s="4">
        <f t="shared" si="1"/>
        <v>0.5394736842105263</v>
      </c>
      <c r="P33" s="4">
        <f t="shared" si="1"/>
        <v>0.5394736842105263</v>
      </c>
      <c r="Q33" s="5">
        <f t="shared" si="1"/>
        <v>0.49199770353794664</v>
      </c>
      <c r="S33" s="54">
        <f t="shared" si="5"/>
        <v>2.6011363715338827</v>
      </c>
    </row>
    <row r="34" spans="4:19" ht="12.75">
      <c r="D34" s="27">
        <f t="shared" si="6"/>
        <v>220</v>
      </c>
      <c r="E34" s="27">
        <f t="shared" si="2"/>
        <v>0.48245614035087725</v>
      </c>
      <c r="F34" s="29">
        <f t="shared" si="3"/>
        <v>0.8652391799239673</v>
      </c>
      <c r="G34" s="4">
        <f t="shared" si="7"/>
        <v>1</v>
      </c>
      <c r="H34" s="4">
        <f t="shared" si="7"/>
        <v>1</v>
      </c>
      <c r="I34" s="4">
        <f t="shared" si="7"/>
        <v>1</v>
      </c>
      <c r="J34" s="4">
        <f t="shared" si="7"/>
        <v>1</v>
      </c>
      <c r="K34" s="5">
        <f t="shared" si="7"/>
        <v>1.1014785568111871</v>
      </c>
      <c r="L34" s="3"/>
      <c r="M34" s="4">
        <f t="shared" si="4"/>
        <v>0.5175438596491228</v>
      </c>
      <c r="N34" s="4">
        <f t="shared" si="1"/>
        <v>0.5175438596491228</v>
      </c>
      <c r="O34" s="4">
        <f t="shared" si="1"/>
        <v>0.5175438596491228</v>
      </c>
      <c r="P34" s="4">
        <f t="shared" si="1"/>
        <v>0.5175438596491228</v>
      </c>
      <c r="Q34" s="5">
        <f t="shared" si="1"/>
        <v>0.46986285520385207</v>
      </c>
      <c r="S34" s="54">
        <f t="shared" si="5"/>
        <v>2.571614348429172</v>
      </c>
    </row>
    <row r="35" spans="4:19" ht="12.75">
      <c r="D35" s="27">
        <f t="shared" si="6"/>
        <v>230</v>
      </c>
      <c r="E35" s="27">
        <f t="shared" si="2"/>
        <v>0.5043859649122807</v>
      </c>
      <c r="F35" s="29">
        <f t="shared" si="3"/>
        <v>0.8846851850166939</v>
      </c>
      <c r="G35" s="4">
        <f t="shared" si="7"/>
        <v>1</v>
      </c>
      <c r="H35" s="4">
        <f t="shared" si="7"/>
        <v>1</v>
      </c>
      <c r="I35" s="4">
        <f t="shared" si="7"/>
        <v>1</v>
      </c>
      <c r="J35" s="4">
        <f t="shared" si="7"/>
        <v>1</v>
      </c>
      <c r="K35" s="5">
        <f t="shared" si="7"/>
        <v>1.106499003179462</v>
      </c>
      <c r="L35" s="3"/>
      <c r="M35" s="4">
        <f t="shared" si="4"/>
        <v>0.4956140350877193</v>
      </c>
      <c r="N35" s="4">
        <f t="shared" si="1"/>
        <v>0.4956140350877193</v>
      </c>
      <c r="O35" s="4">
        <f t="shared" si="1"/>
        <v>0.4956140350877193</v>
      </c>
      <c r="P35" s="4">
        <f t="shared" si="1"/>
        <v>0.4956140350877193</v>
      </c>
      <c r="Q35" s="5">
        <f t="shared" si="1"/>
        <v>0.4479118676687467</v>
      </c>
      <c r="S35" s="54">
        <f t="shared" si="5"/>
        <v>2.542085077229113</v>
      </c>
    </row>
    <row r="36" spans="4:19" ht="12.75">
      <c r="D36" s="27">
        <f t="shared" si="6"/>
        <v>240</v>
      </c>
      <c r="E36" s="27">
        <f t="shared" si="2"/>
        <v>0.5263157894736843</v>
      </c>
      <c r="F36" s="29">
        <f t="shared" si="3"/>
        <v>0.903712849693167</v>
      </c>
      <c r="G36" s="4">
        <f t="shared" si="7"/>
        <v>1</v>
      </c>
      <c r="H36" s="4">
        <f t="shared" si="7"/>
        <v>1</v>
      </c>
      <c r="I36" s="4">
        <f t="shared" si="7"/>
        <v>1</v>
      </c>
      <c r="J36" s="4">
        <f t="shared" si="7"/>
        <v>1</v>
      </c>
      <c r="K36" s="5">
        <f t="shared" si="7"/>
        <v>1.111558117562671</v>
      </c>
      <c r="L36" s="3"/>
      <c r="M36" s="4">
        <f t="shared" si="4"/>
        <v>0.4736842105263157</v>
      </c>
      <c r="N36" s="4">
        <f t="shared" si="1"/>
        <v>0.4736842105263157</v>
      </c>
      <c r="O36" s="4">
        <f t="shared" si="1"/>
        <v>0.4736842105263157</v>
      </c>
      <c r="P36" s="4">
        <f t="shared" si="1"/>
        <v>0.4736842105263157</v>
      </c>
      <c r="Q36" s="5">
        <f t="shared" si="1"/>
        <v>0.42614434912766386</v>
      </c>
      <c r="S36" s="54">
        <f t="shared" si="5"/>
        <v>2.512548302379261</v>
      </c>
    </row>
    <row r="37" spans="4:19" ht="12.75">
      <c r="D37" s="27">
        <f t="shared" si="6"/>
        <v>250</v>
      </c>
      <c r="E37" s="27">
        <f t="shared" si="2"/>
        <v>0.5482456140350878</v>
      </c>
      <c r="F37" s="29">
        <f t="shared" si="3"/>
        <v>0.9223480648936536</v>
      </c>
      <c r="G37" s="4">
        <f t="shared" si="7"/>
        <v>1</v>
      </c>
      <c r="H37" s="4">
        <f t="shared" si="7"/>
        <v>1</v>
      </c>
      <c r="I37" s="4">
        <f t="shared" si="7"/>
        <v>1</v>
      </c>
      <c r="J37" s="4">
        <f t="shared" si="7"/>
        <v>1</v>
      </c>
      <c r="K37" s="5">
        <f t="shared" si="7"/>
        <v>1.1166563388632942</v>
      </c>
      <c r="L37" s="3"/>
      <c r="M37" s="4">
        <f t="shared" si="4"/>
        <v>0.45175438596491224</v>
      </c>
      <c r="N37" s="4">
        <f t="shared" si="1"/>
        <v>0.45175438596491224</v>
      </c>
      <c r="O37" s="4">
        <f t="shared" si="1"/>
        <v>0.45175438596491224</v>
      </c>
      <c r="P37" s="4">
        <f t="shared" si="1"/>
        <v>0.45175438596491224</v>
      </c>
      <c r="Q37" s="5">
        <f t="shared" si="1"/>
        <v>0.40455990822098215</v>
      </c>
      <c r="S37" s="54">
        <f t="shared" si="5"/>
        <v>2.4830037560987845</v>
      </c>
    </row>
    <row r="38" spans="4:19" ht="12.75">
      <c r="D38" s="27">
        <f t="shared" si="6"/>
        <v>260</v>
      </c>
      <c r="E38" s="27">
        <f t="shared" si="2"/>
        <v>0.5701754385964913</v>
      </c>
      <c r="F38" s="29">
        <f t="shared" si="3"/>
        <v>0.9406141562434569</v>
      </c>
      <c r="G38" s="4">
        <f t="shared" si="7"/>
        <v>1</v>
      </c>
      <c r="H38" s="4">
        <f t="shared" si="7"/>
        <v>1</v>
      </c>
      <c r="I38" s="4">
        <f t="shared" si="7"/>
        <v>1</v>
      </c>
      <c r="J38" s="4">
        <f t="shared" si="7"/>
        <v>1</v>
      </c>
      <c r="K38" s="5">
        <f t="shared" si="7"/>
        <v>1.121794112634937</v>
      </c>
      <c r="L38" s="3"/>
      <c r="M38" s="4">
        <f t="shared" si="4"/>
        <v>0.42982456140350866</v>
      </c>
      <c r="N38" s="4">
        <f t="shared" si="1"/>
        <v>0.42982456140350866</v>
      </c>
      <c r="O38" s="4">
        <f t="shared" si="1"/>
        <v>0.42982456140350866</v>
      </c>
      <c r="P38" s="4">
        <f t="shared" si="1"/>
        <v>0.42982456140350866</v>
      </c>
      <c r="Q38" s="5">
        <f t="shared" si="1"/>
        <v>0.3831581540340866</v>
      </c>
      <c r="S38" s="54">
        <f t="shared" si="5"/>
        <v>2.4534511576361675</v>
      </c>
    </row>
    <row r="39" spans="4:19" ht="12.75">
      <c r="D39" s="27">
        <f t="shared" si="6"/>
        <v>270</v>
      </c>
      <c r="E39" s="27">
        <f t="shared" si="2"/>
        <v>0.5921052631578948</v>
      </c>
      <c r="F39" s="29">
        <f t="shared" si="3"/>
        <v>0.9585322263951864</v>
      </c>
      <c r="G39" s="4">
        <f t="shared" si="7"/>
        <v>1</v>
      </c>
      <c r="H39" s="4">
        <f t="shared" si="7"/>
        <v>1</v>
      </c>
      <c r="I39" s="4">
        <f t="shared" si="7"/>
        <v>1</v>
      </c>
      <c r="J39" s="4">
        <f t="shared" si="7"/>
        <v>1</v>
      </c>
      <c r="K39" s="5">
        <f t="shared" si="7"/>
        <v>1.1269718912087656</v>
      </c>
      <c r="L39" s="3"/>
      <c r="M39" s="4">
        <f t="shared" si="4"/>
        <v>0.4078947368421052</v>
      </c>
      <c r="N39" s="4">
        <f t="shared" si="1"/>
        <v>0.4078947368421052</v>
      </c>
      <c r="O39" s="4">
        <f t="shared" si="1"/>
        <v>0.4078947368421052</v>
      </c>
      <c r="P39" s="4">
        <f t="shared" si="1"/>
        <v>0.4078947368421052</v>
      </c>
      <c r="Q39" s="5">
        <f t="shared" si="1"/>
        <v>0.36193869609703055</v>
      </c>
      <c r="S39" s="54">
        <f t="shared" si="5"/>
        <v>2.423890212469541</v>
      </c>
    </row>
    <row r="40" spans="4:19" ht="12.75">
      <c r="D40" s="27">
        <f t="shared" si="6"/>
        <v>280</v>
      </c>
      <c r="E40" s="27">
        <f t="shared" si="2"/>
        <v>0.6140350877192983</v>
      </c>
      <c r="F40" s="29">
        <f t="shared" si="3"/>
        <v>0.9761214407801089</v>
      </c>
      <c r="G40" s="4">
        <f t="shared" si="7"/>
        <v>1</v>
      </c>
      <c r="H40" s="4">
        <f t="shared" si="7"/>
        <v>1</v>
      </c>
      <c r="I40" s="4">
        <f t="shared" si="7"/>
        <v>1</v>
      </c>
      <c r="J40" s="4">
        <f t="shared" si="7"/>
        <v>1</v>
      </c>
      <c r="K40" s="5">
        <f t="shared" si="7"/>
        <v>1.132190133822838</v>
      </c>
      <c r="L40" s="3"/>
      <c r="M40" s="4">
        <f t="shared" si="4"/>
        <v>0.38596491228070173</v>
      </c>
      <c r="N40" s="4">
        <f t="shared" si="1"/>
        <v>0.38596491228070173</v>
      </c>
      <c r="O40" s="4">
        <f t="shared" si="1"/>
        <v>0.38596491228070173</v>
      </c>
      <c r="P40" s="4">
        <f t="shared" si="1"/>
        <v>0.38596491228070173</v>
      </c>
      <c r="Q40" s="5">
        <f t="shared" si="1"/>
        <v>0.3409011443841962</v>
      </c>
      <c r="S40" s="54">
        <f t="shared" si="5"/>
        <v>2.394320611446769</v>
      </c>
    </row>
    <row r="41" spans="4:19" ht="12.75">
      <c r="D41" s="27">
        <f t="shared" si="6"/>
        <v>290</v>
      </c>
      <c r="E41" s="27">
        <f t="shared" si="2"/>
        <v>0.6359649122807018</v>
      </c>
      <c r="F41" s="29">
        <f t="shared" si="3"/>
        <v>0.993399267798783</v>
      </c>
      <c r="G41" s="4">
        <f t="shared" si="7"/>
        <v>1</v>
      </c>
      <c r="H41" s="4">
        <f t="shared" si="7"/>
        <v>1</v>
      </c>
      <c r="I41" s="4">
        <f t="shared" si="7"/>
        <v>1</v>
      </c>
      <c r="J41" s="4">
        <f t="shared" si="7"/>
        <v>1</v>
      </c>
      <c r="K41" s="5">
        <f t="shared" si="7"/>
        <v>1.1374493067544034</v>
      </c>
      <c r="L41" s="3"/>
      <c r="M41" s="4">
        <f t="shared" si="4"/>
        <v>0.36403508771929816</v>
      </c>
      <c r="N41" s="4">
        <f t="shared" si="1"/>
        <v>0.36403508771929816</v>
      </c>
      <c r="O41" s="4">
        <f t="shared" si="1"/>
        <v>0.36403508771929816</v>
      </c>
      <c r="P41" s="4">
        <f t="shared" si="1"/>
        <v>0.36403508771929816</v>
      </c>
      <c r="Q41" s="5">
        <f t="shared" si="1"/>
        <v>0.32004510931395747</v>
      </c>
      <c r="S41" s="54">
        <f t="shared" si="5"/>
        <v>2.364742029859882</v>
      </c>
    </row>
    <row r="42" spans="4:19" ht="12.75">
      <c r="D42" s="27">
        <f t="shared" si="6"/>
        <v>300</v>
      </c>
      <c r="E42" s="27">
        <f t="shared" si="2"/>
        <v>0.6578947368421053</v>
      </c>
      <c r="F42" s="29">
        <f t="shared" si="3"/>
        <v>1.0103816820269858</v>
      </c>
      <c r="G42" s="4">
        <f t="shared" si="7"/>
        <v>1</v>
      </c>
      <c r="H42" s="4">
        <f t="shared" si="7"/>
        <v>1</v>
      </c>
      <c r="I42" s="4">
        <f t="shared" si="7"/>
        <v>1</v>
      </c>
      <c r="J42" s="4">
        <f t="shared" si="7"/>
        <v>1</v>
      </c>
      <c r="K42" s="5">
        <f t="shared" si="7"/>
        <v>1.1427498834552592</v>
      </c>
      <c r="L42" s="3"/>
      <c r="M42" s="4">
        <f t="shared" si="4"/>
        <v>0.3421052631578947</v>
      </c>
      <c r="N42" s="4">
        <f t="shared" si="1"/>
        <v>0.3421052631578947</v>
      </c>
      <c r="O42" s="4">
        <f t="shared" si="1"/>
        <v>0.3421052631578947</v>
      </c>
      <c r="P42" s="4">
        <f t="shared" si="1"/>
        <v>0.3421052631578947</v>
      </c>
      <c r="Q42" s="5">
        <f t="shared" si="1"/>
        <v>0.2993702017483415</v>
      </c>
      <c r="S42" s="54">
        <f t="shared" si="5"/>
        <v>2.335154126447898</v>
      </c>
    </row>
    <row r="43" spans="4:19" ht="12.75">
      <c r="D43" s="27">
        <f t="shared" si="6"/>
        <v>310</v>
      </c>
      <c r="E43" s="27">
        <f t="shared" si="2"/>
        <v>0.6798245614035089</v>
      </c>
      <c r="F43" s="29">
        <f t="shared" si="3"/>
        <v>1.0270833371680235</v>
      </c>
      <c r="G43" s="4">
        <f t="shared" si="7"/>
        <v>1</v>
      </c>
      <c r="H43" s="4">
        <f t="shared" si="7"/>
        <v>1</v>
      </c>
      <c r="I43" s="4">
        <f t="shared" si="7"/>
        <v>1</v>
      </c>
      <c r="J43" s="4">
        <f t="shared" si="7"/>
        <v>1</v>
      </c>
      <c r="K43" s="5">
        <f t="shared" si="7"/>
        <v>1.1480923446902411</v>
      </c>
      <c r="L43" s="3"/>
      <c r="M43" s="4">
        <f t="shared" si="4"/>
        <v>0.3201754385964911</v>
      </c>
      <c r="N43" s="4">
        <f t="shared" si="1"/>
        <v>0.3201754385964911</v>
      </c>
      <c r="O43" s="4">
        <f t="shared" si="1"/>
        <v>0.3201754385964911</v>
      </c>
      <c r="P43" s="4">
        <f t="shared" si="1"/>
        <v>0.3201754385964911</v>
      </c>
      <c r="Q43" s="5">
        <f t="shared" si="1"/>
        <v>0.27887603299269054</v>
      </c>
      <c r="S43" s="54">
        <f t="shared" si="5"/>
        <v>2.3055565423214563</v>
      </c>
    </row>
    <row r="44" spans="4:19" ht="12.75">
      <c r="D44" s="27">
        <f t="shared" si="6"/>
        <v>320</v>
      </c>
      <c r="E44" s="27">
        <f t="shared" si="2"/>
        <v>0.7017543859649124</v>
      </c>
      <c r="F44" s="29">
        <f t="shared" si="3"/>
        <v>1.0435177140809477</v>
      </c>
      <c r="G44" s="4">
        <f t="shared" si="7"/>
        <v>1</v>
      </c>
      <c r="H44" s="4">
        <f t="shared" si="7"/>
        <v>1</v>
      </c>
      <c r="I44" s="4">
        <f t="shared" si="7"/>
        <v>1</v>
      </c>
      <c r="J44" s="4">
        <f t="shared" si="7"/>
        <v>1</v>
      </c>
      <c r="K44" s="5">
        <f t="shared" si="7"/>
        <v>1.1534771786789315</v>
      </c>
      <c r="L44" s="3"/>
      <c r="M44" s="4">
        <f t="shared" si="4"/>
        <v>0.29824561403508765</v>
      </c>
      <c r="N44" s="4">
        <f t="shared" si="1"/>
        <v>0.29824561403508765</v>
      </c>
      <c r="O44" s="4">
        <f t="shared" si="1"/>
        <v>0.29824561403508765</v>
      </c>
      <c r="P44" s="4">
        <f t="shared" si="1"/>
        <v>0.29824561403508765</v>
      </c>
      <c r="Q44" s="5">
        <f t="shared" si="1"/>
        <v>0.25856221479532526</v>
      </c>
      <c r="S44" s="54">
        <f t="shared" si="5"/>
        <v>2.2759488998019486</v>
      </c>
    </row>
    <row r="45" spans="4:19" ht="12.75">
      <c r="D45" s="27">
        <f t="shared" si="6"/>
        <v>330</v>
      </c>
      <c r="E45" s="27">
        <f t="shared" si="2"/>
        <v>0.7236842105263159</v>
      </c>
      <c r="F45" s="29">
        <f t="shared" si="3"/>
        <v>1.0596972481389433</v>
      </c>
      <c r="G45" s="4">
        <f t="shared" si="7"/>
        <v>1</v>
      </c>
      <c r="H45" s="4">
        <f t="shared" si="7"/>
        <v>1</v>
      </c>
      <c r="I45" s="4">
        <f t="shared" si="7"/>
        <v>1</v>
      </c>
      <c r="J45" s="4">
        <f t="shared" si="7"/>
        <v>1.000077567497062</v>
      </c>
      <c r="K45" s="5">
        <f t="shared" si="7"/>
        <v>1.1589048812406813</v>
      </c>
      <c r="L45" s="3"/>
      <c r="M45" s="4">
        <f t="shared" si="4"/>
        <v>0.27631578947368407</v>
      </c>
      <c r="N45" s="4">
        <f t="shared" si="1"/>
        <v>0.27631578947368407</v>
      </c>
      <c r="O45" s="4">
        <f t="shared" si="1"/>
        <v>0.27631578947368407</v>
      </c>
      <c r="P45" s="4">
        <f t="shared" si="1"/>
        <v>0.2762943580118808</v>
      </c>
      <c r="Q45" s="5">
        <f t="shared" si="1"/>
        <v>0.23842835934720585</v>
      </c>
      <c r="S45" s="54">
        <f t="shared" si="5"/>
        <v>2.246330801167081</v>
      </c>
    </row>
    <row r="46" spans="4:19" ht="12.75">
      <c r="D46" s="27">
        <f t="shared" si="6"/>
        <v>340</v>
      </c>
      <c r="E46" s="27">
        <f t="shared" si="2"/>
        <v>0.7456140350877194</v>
      </c>
      <c r="F46" s="29">
        <f t="shared" si="3"/>
        <v>1.0756334393397091</v>
      </c>
      <c r="G46" s="4">
        <f t="shared" si="7"/>
        <v>1</v>
      </c>
      <c r="H46" s="4">
        <f t="shared" si="7"/>
        <v>1</v>
      </c>
      <c r="I46" s="4">
        <f t="shared" si="7"/>
        <v>1</v>
      </c>
      <c r="J46" s="4">
        <f t="shared" si="7"/>
        <v>1.0003979282028497</v>
      </c>
      <c r="K46" s="5">
        <f t="shared" si="7"/>
        <v>1.164375955943023</v>
      </c>
      <c r="L46" s="3"/>
      <c r="M46" s="4">
        <f t="shared" si="4"/>
        <v>0.2543859649122806</v>
      </c>
      <c r="N46" s="4">
        <f t="shared" si="1"/>
        <v>0.2543859649122806</v>
      </c>
      <c r="O46" s="4">
        <f t="shared" si="1"/>
        <v>0.2543859649122806</v>
      </c>
      <c r="P46" s="4">
        <f t="shared" si="1"/>
        <v>0.25428477782762765</v>
      </c>
      <c r="Q46" s="5">
        <f t="shared" si="1"/>
        <v>0.21847407928159643</v>
      </c>
      <c r="S46" s="54">
        <f t="shared" si="5"/>
        <v>2.216701827293871</v>
      </c>
    </row>
    <row r="47" spans="4:19" ht="12.75">
      <c r="D47" s="27">
        <f t="shared" si="6"/>
        <v>350</v>
      </c>
      <c r="E47" s="27">
        <f t="shared" si="2"/>
        <v>0.7675438596491229</v>
      </c>
      <c r="F47" s="29">
        <f t="shared" si="3"/>
        <v>1.0913369479396793</v>
      </c>
      <c r="G47" s="4">
        <f t="shared" si="7"/>
        <v>1</v>
      </c>
      <c r="H47" s="4">
        <f t="shared" si="7"/>
        <v>1</v>
      </c>
      <c r="I47" s="4">
        <f t="shared" si="7"/>
        <v>1</v>
      </c>
      <c r="J47" s="4">
        <f t="shared" si="7"/>
        <v>1.0009508420208963</v>
      </c>
      <c r="K47" s="5">
        <f t="shared" si="7"/>
        <v>1.1698909142535823</v>
      </c>
      <c r="L47" s="3"/>
      <c r="M47" s="4">
        <f t="shared" si="4"/>
        <v>0.23245614035087714</v>
      </c>
      <c r="N47" s="4">
        <f t="shared" si="1"/>
        <v>0.23245614035087714</v>
      </c>
      <c r="O47" s="4">
        <f t="shared" si="1"/>
        <v>0.23245614035087714</v>
      </c>
      <c r="P47" s="4">
        <f t="shared" si="1"/>
        <v>0.2322353212486975</v>
      </c>
      <c r="Q47" s="5">
        <f t="shared" si="1"/>
        <v>0.19869898767372648</v>
      </c>
      <c r="S47" s="54">
        <f t="shared" si="5"/>
        <v>2.187061536189104</v>
      </c>
    </row>
    <row r="48" spans="4:19" ht="12.75">
      <c r="D48" s="27">
        <f t="shared" si="6"/>
        <v>360</v>
      </c>
      <c r="E48" s="27">
        <f t="shared" si="2"/>
        <v>0.7894736842105264</v>
      </c>
      <c r="F48" s="29">
        <f t="shared" si="3"/>
        <v>1.1068176778723844</v>
      </c>
      <c r="G48" s="4">
        <f t="shared" si="7"/>
        <v>1</v>
      </c>
      <c r="H48" s="4">
        <f t="shared" si="7"/>
        <v>1</v>
      </c>
      <c r="I48" s="4">
        <f t="shared" si="7"/>
        <v>1</v>
      </c>
      <c r="J48" s="4">
        <f t="shared" si="7"/>
        <v>1.001721111509262</v>
      </c>
      <c r="K48" s="5">
        <f t="shared" si="7"/>
        <v>1.1754502756955736</v>
      </c>
      <c r="L48" s="3"/>
      <c r="M48" s="4">
        <f t="shared" si="4"/>
        <v>0.21052631578947356</v>
      </c>
      <c r="N48" s="4">
        <f t="shared" si="1"/>
        <v>0.21052631578947356</v>
      </c>
      <c r="O48" s="4">
        <f t="shared" si="1"/>
        <v>0.21052631578947356</v>
      </c>
      <c r="P48" s="4">
        <f t="shared" si="1"/>
        <v>0.21016459907915902</v>
      </c>
      <c r="Q48" s="5">
        <f t="shared" si="1"/>
        <v>0.17910269804045473</v>
      </c>
      <c r="S48" s="54">
        <f t="shared" si="5"/>
        <v>2.1574094613961234</v>
      </c>
    </row>
    <row r="49" spans="4:19" ht="12.75">
      <c r="D49" s="27">
        <f t="shared" si="6"/>
        <v>370</v>
      </c>
      <c r="E49" s="27">
        <f t="shared" si="2"/>
        <v>0.8114035087719299</v>
      </c>
      <c r="F49" s="29">
        <f t="shared" si="3"/>
        <v>1.1220848498056375</v>
      </c>
      <c r="G49" s="4">
        <f t="shared" si="7"/>
        <v>1</v>
      </c>
      <c r="H49" s="4">
        <f t="shared" si="7"/>
        <v>1</v>
      </c>
      <c r="I49" s="4">
        <f t="shared" si="7"/>
        <v>1</v>
      </c>
      <c r="J49" s="4">
        <f t="shared" si="7"/>
        <v>1.0026951338577277</v>
      </c>
      <c r="K49" s="5">
        <f t="shared" si="7"/>
        <v>1.1810545680069824</v>
      </c>
      <c r="L49" s="3"/>
      <c r="M49" s="4">
        <f t="shared" si="4"/>
        <v>0.1885964912280701</v>
      </c>
      <c r="N49" s="4">
        <f t="shared" si="1"/>
        <v>0.1885964912280701</v>
      </c>
      <c r="O49" s="4">
        <f t="shared" si="1"/>
        <v>0.1885964912280701</v>
      </c>
      <c r="P49" s="4">
        <f t="shared" si="1"/>
        <v>0.18808956467403184</v>
      </c>
      <c r="Q49" s="5">
        <f t="shared" si="1"/>
        <v>0.15968482433993272</v>
      </c>
      <c r="S49" s="54">
        <f t="shared" si="5"/>
        <v>2.1277451102655562</v>
      </c>
    </row>
    <row r="50" spans="4:19" ht="12.75">
      <c r="D50" s="27">
        <f t="shared" si="6"/>
        <v>380</v>
      </c>
      <c r="E50" s="27">
        <f t="shared" si="2"/>
        <v>0.8333333333333335</v>
      </c>
      <c r="F50" s="29">
        <f t="shared" si="3"/>
        <v>1.1371470653683553</v>
      </c>
      <c r="G50" s="4">
        <f t="shared" si="7"/>
        <v>1</v>
      </c>
      <c r="H50" s="4">
        <f t="shared" si="7"/>
        <v>1</v>
      </c>
      <c r="I50" s="4">
        <f t="shared" si="7"/>
        <v>1</v>
      </c>
      <c r="J50" s="4">
        <f t="shared" si="7"/>
        <v>1.0038607028655102</v>
      </c>
      <c r="K50" s="5">
        <f t="shared" si="7"/>
        <v>1.1867043273035398</v>
      </c>
      <c r="L50" s="3"/>
      <c r="M50" s="4">
        <f t="shared" si="4"/>
        <v>0.16666666666666652</v>
      </c>
      <c r="N50" s="4">
        <f t="shared" si="1"/>
        <v>0.16666666666666652</v>
      </c>
      <c r="O50" s="4">
        <f t="shared" si="1"/>
        <v>0.16666666666666652</v>
      </c>
      <c r="P50" s="4">
        <f t="shared" si="1"/>
        <v>0.16602569080642185</v>
      </c>
      <c r="Q50" s="5">
        <f t="shared" si="1"/>
        <v>0.14044498097126756</v>
      </c>
      <c r="S50" s="54">
        <f t="shared" si="5"/>
        <v>2.0980679620761262</v>
      </c>
    </row>
    <row r="51" spans="4:19" ht="12.75">
      <c r="D51" s="27">
        <f t="shared" si="6"/>
        <v>390</v>
      </c>
      <c r="E51" s="27">
        <f t="shared" si="2"/>
        <v>0.855263157894737</v>
      </c>
      <c r="F51" s="29">
        <f t="shared" si="3"/>
        <v>1.1520123638175006</v>
      </c>
      <c r="G51" s="4">
        <f t="shared" si="7"/>
        <v>1</v>
      </c>
      <c r="H51" s="4">
        <f t="shared" si="7"/>
        <v>1</v>
      </c>
      <c r="I51" s="4">
        <f t="shared" si="7"/>
        <v>1</v>
      </c>
      <c r="J51" s="4">
        <f t="shared" si="7"/>
        <v>1.0052068399632867</v>
      </c>
      <c r="K51" s="5">
        <f t="shared" si="7"/>
        <v>1.19240009824559</v>
      </c>
      <c r="L51" s="3"/>
      <c r="M51" s="4">
        <f t="shared" si="4"/>
        <v>0.14473684210526305</v>
      </c>
      <c r="N51" s="4">
        <f t="shared" si="1"/>
        <v>0.14473684210526305</v>
      </c>
      <c r="O51" s="4">
        <f t="shared" si="1"/>
        <v>0.14473684210526305</v>
      </c>
      <c r="P51" s="4">
        <f t="shared" si="1"/>
        <v>0.14398712419281717</v>
      </c>
      <c r="Q51" s="5">
        <f t="shared" si="1"/>
        <v>0.12138278277418646</v>
      </c>
      <c r="S51" s="54">
        <f t="shared" si="5"/>
        <v>2.068377465990036</v>
      </c>
    </row>
    <row r="52" spans="4:19" ht="12.75">
      <c r="D52" s="27">
        <f t="shared" si="6"/>
        <v>400</v>
      </c>
      <c r="E52" s="27">
        <f t="shared" si="2"/>
        <v>0.8771929824561404</v>
      </c>
      <c r="F52" s="29">
        <f t="shared" si="3"/>
        <v>1.1666882722050942</v>
      </c>
      <c r="G52" s="4">
        <f aca="true" t="shared" si="8" ref="G52:K58">IF(G$10&lt;=COS($F52),1,((1+G$10^2-2*G$10*COS($F52))^0.5)/SIN($F52))</f>
        <v>1</v>
      </c>
      <c r="H52" s="4">
        <f t="shared" si="8"/>
        <v>1</v>
      </c>
      <c r="I52" s="4">
        <f t="shared" si="8"/>
        <v>1</v>
      </c>
      <c r="J52" s="4">
        <f t="shared" si="8"/>
        <v>1.0067236494170675</v>
      </c>
      <c r="K52" s="5">
        <f t="shared" si="8"/>
        <v>1.198142434208965</v>
      </c>
      <c r="L52" s="3"/>
      <c r="M52" s="4">
        <f t="shared" si="4"/>
        <v>0.12280701754385959</v>
      </c>
      <c r="N52" s="4">
        <f t="shared" si="1"/>
        <v>0.12280701754385959</v>
      </c>
      <c r="O52" s="4">
        <f t="shared" si="1"/>
        <v>0.12280701754385959</v>
      </c>
      <c r="P52" s="4">
        <f t="shared" si="1"/>
        <v>0.12198682092644757</v>
      </c>
      <c r="Q52" s="5">
        <f t="shared" si="1"/>
        <v>0.10249784502869975</v>
      </c>
      <c r="S52" s="54">
        <f t="shared" si="5"/>
        <v>2.038673038825565</v>
      </c>
    </row>
    <row r="53" spans="4:19" ht="12.75">
      <c r="D53" s="27">
        <f t="shared" si="6"/>
        <v>410</v>
      </c>
      <c r="E53" s="27">
        <f t="shared" si="2"/>
        <v>0.899122807017544</v>
      </c>
      <c r="F53" s="29">
        <f t="shared" si="3"/>
        <v>1.181181849933968</v>
      </c>
      <c r="G53" s="4">
        <f t="shared" si="8"/>
        <v>1</v>
      </c>
      <c r="H53" s="4">
        <f t="shared" si="8"/>
        <v>1</v>
      </c>
      <c r="I53" s="4">
        <f t="shared" si="8"/>
        <v>1</v>
      </c>
      <c r="J53" s="4">
        <f t="shared" si="8"/>
        <v>1.0084021937626413</v>
      </c>
      <c r="K53" s="5">
        <f t="shared" si="8"/>
        <v>1.2039318974599713</v>
      </c>
      <c r="L53" s="3"/>
      <c r="M53" s="4">
        <f t="shared" si="4"/>
        <v>0.10087719298245601</v>
      </c>
      <c r="N53" s="4">
        <f t="shared" si="1"/>
        <v>0.10087719298245601</v>
      </c>
      <c r="O53" s="4">
        <f t="shared" si="1"/>
        <v>0.10087719298245601</v>
      </c>
      <c r="P53" s="4">
        <f t="shared" si="1"/>
        <v>0.10003666553526021</v>
      </c>
      <c r="Q53" s="5">
        <f t="shared" si="1"/>
        <v>0.08378978345476557</v>
      </c>
      <c r="S53" s="54">
        <f t="shared" si="5"/>
        <v>2.00895406262736</v>
      </c>
    </row>
    <row r="54" spans="4:19" ht="12.75">
      <c r="D54" s="27">
        <f t="shared" si="6"/>
        <v>420</v>
      </c>
      <c r="E54" s="27">
        <f t="shared" si="2"/>
        <v>0.9210526315789475</v>
      </c>
      <c r="F54" s="29">
        <f t="shared" si="3"/>
        <v>1.195499728450807</v>
      </c>
      <c r="G54" s="4">
        <f t="shared" si="8"/>
        <v>1</v>
      </c>
      <c r="H54" s="4">
        <f t="shared" si="8"/>
        <v>1</v>
      </c>
      <c r="I54" s="4">
        <f t="shared" si="8"/>
        <v>1</v>
      </c>
      <c r="J54" s="4">
        <f t="shared" si="8"/>
        <v>1.0102343862423666</v>
      </c>
      <c r="K54" s="5">
        <f t="shared" si="8"/>
        <v>1.2097690593346144</v>
      </c>
      <c r="L54" s="3"/>
      <c r="M54" s="4">
        <f t="shared" si="4"/>
        <v>0.07894736842105254</v>
      </c>
      <c r="N54" s="4">
        <f t="shared" si="1"/>
        <v>0.07894736842105254</v>
      </c>
      <c r="O54" s="4">
        <f t="shared" si="1"/>
        <v>0.07894736842105254</v>
      </c>
      <c r="P54" s="4">
        <f t="shared" si="1"/>
        <v>0.07814757594492748</v>
      </c>
      <c r="Q54" s="5">
        <f t="shared" si="1"/>
        <v>0.06525821421195416</v>
      </c>
      <c r="S54" s="54">
        <f t="shared" si="5"/>
        <v>1.9792198820124796</v>
      </c>
    </row>
    <row r="55" spans="4:19" ht="12.75">
      <c r="D55" s="27">
        <f t="shared" si="6"/>
        <v>430</v>
      </c>
      <c r="E55" s="27">
        <f t="shared" si="2"/>
        <v>0.942982456140351</v>
      </c>
      <c r="F55" s="29">
        <f t="shared" si="3"/>
        <v>1.2096481467098092</v>
      </c>
      <c r="G55" s="4">
        <f t="shared" si="8"/>
        <v>1</v>
      </c>
      <c r="H55" s="4">
        <f t="shared" si="8"/>
        <v>1</v>
      </c>
      <c r="I55" s="4">
        <f t="shared" si="8"/>
        <v>1</v>
      </c>
      <c r="J55" s="4">
        <f t="shared" si="8"/>
        <v>1.0122128975932756</v>
      </c>
      <c r="K55" s="5">
        <f t="shared" si="8"/>
        <v>1.2156545004221746</v>
      </c>
      <c r="L55" s="3"/>
      <c r="M55" s="4">
        <f t="shared" si="4"/>
        <v>0.05701754385964897</v>
      </c>
      <c r="N55" s="4">
        <f t="shared" si="1"/>
        <v>0.05701754385964897</v>
      </c>
      <c r="O55" s="4">
        <f t="shared" si="1"/>
        <v>0.05701754385964897</v>
      </c>
      <c r="P55" s="4">
        <f t="shared" si="1"/>
        <v>0.05632959626894577</v>
      </c>
      <c r="Q55" s="5">
        <f t="shared" si="1"/>
        <v>0.04690275389911181</v>
      </c>
      <c r="S55" s="54">
        <f t="shared" si="5"/>
        <v>1.9494698012674685</v>
      </c>
    </row>
    <row r="56" spans="4:19" ht="12.75">
      <c r="D56" s="27">
        <f t="shared" si="6"/>
        <v>440</v>
      </c>
      <c r="E56" s="27">
        <f t="shared" si="2"/>
        <v>0.9649122807017545</v>
      </c>
      <c r="F56" s="29">
        <f t="shared" si="3"/>
        <v>1.223632982945049</v>
      </c>
      <c r="G56" s="4">
        <f t="shared" si="8"/>
        <v>1</v>
      </c>
      <c r="H56" s="4">
        <f t="shared" si="8"/>
        <v>1</v>
      </c>
      <c r="I56" s="4">
        <f t="shared" si="8"/>
        <v>1</v>
      </c>
      <c r="J56" s="4">
        <f t="shared" si="8"/>
        <v>1.0143310749988492</v>
      </c>
      <c r="K56" s="5">
        <f t="shared" si="8"/>
        <v>1.221588810753257</v>
      </c>
      <c r="L56" s="3"/>
      <c r="M56" s="4">
        <f t="shared" si="4"/>
        <v>0.0350877192982455</v>
      </c>
      <c r="N56" s="4">
        <f t="shared" si="1"/>
        <v>0.0350877192982455</v>
      </c>
      <c r="O56" s="4">
        <f t="shared" si="1"/>
        <v>0.0350877192982455</v>
      </c>
      <c r="P56" s="4">
        <f t="shared" si="1"/>
        <v>0.03459197905209136</v>
      </c>
      <c r="Q56" s="5">
        <f t="shared" si="1"/>
        <v>0.02872301955402627</v>
      </c>
      <c r="S56" s="54">
        <f t="shared" si="5"/>
        <v>1.9197030811685334</v>
      </c>
    </row>
    <row r="57" spans="4:19" ht="12.75">
      <c r="D57" s="27">
        <f t="shared" si="6"/>
        <v>450</v>
      </c>
      <c r="E57" s="27">
        <f t="shared" si="2"/>
        <v>0.986842105263158</v>
      </c>
      <c r="F57" s="29">
        <f t="shared" si="3"/>
        <v>1.237459783210558</v>
      </c>
      <c r="G57" s="4">
        <f t="shared" si="8"/>
        <v>1</v>
      </c>
      <c r="H57" s="4">
        <f t="shared" si="8"/>
        <v>1</v>
      </c>
      <c r="I57" s="4">
        <f t="shared" si="8"/>
        <v>1</v>
      </c>
      <c r="J57" s="4">
        <f t="shared" si="8"/>
        <v>1.0165828713908374</v>
      </c>
      <c r="K57" s="5">
        <f t="shared" si="8"/>
        <v>1.2275725899924521</v>
      </c>
      <c r="L57" s="3"/>
      <c r="M57" s="4">
        <f t="shared" si="4"/>
        <v>0.013157894736842035</v>
      </c>
      <c r="N57" s="4">
        <f t="shared" si="1"/>
        <v>0.013157894736842035</v>
      </c>
      <c r="O57" s="4">
        <f t="shared" si="1"/>
        <v>0.013157894736842035</v>
      </c>
      <c r="P57" s="4">
        <f t="shared" si="1"/>
        <v>0.012943258348274221</v>
      </c>
      <c r="Q57" s="5">
        <f t="shared" si="1"/>
        <v>0.010718628653090843</v>
      </c>
      <c r="S57" s="54">
        <f t="shared" si="5"/>
        <v>1.8899189354932413</v>
      </c>
    </row>
    <row r="58" spans="4:19" ht="13.5" thickBot="1">
      <c r="D58" s="28">
        <f t="shared" si="6"/>
        <v>460</v>
      </c>
      <c r="E58" s="28">
        <f t="shared" si="2"/>
        <v>1.0087719298245614</v>
      </c>
      <c r="F58" s="30">
        <f t="shared" si="3"/>
        <v>1.2511337870811592</v>
      </c>
      <c r="G58" s="7">
        <f t="shared" si="8"/>
        <v>1</v>
      </c>
      <c r="H58" s="7">
        <f t="shared" si="8"/>
        <v>1</v>
      </c>
      <c r="I58" s="7">
        <f t="shared" si="8"/>
        <v>1</v>
      </c>
      <c r="J58" s="7">
        <f t="shared" si="8"/>
        <v>1.0189627835909367</v>
      </c>
      <c r="K58" s="8">
        <f t="shared" si="8"/>
        <v>1.2336064476357274</v>
      </c>
      <c r="L58" s="6"/>
      <c r="M58" s="7">
        <f t="shared" si="4"/>
        <v>-0.00877192982456143</v>
      </c>
      <c r="N58" s="7">
        <f t="shared" si="1"/>
        <v>-0.00877192982456143</v>
      </c>
      <c r="O58" s="7">
        <f t="shared" si="1"/>
        <v>-0.00877192982456143</v>
      </c>
      <c r="P58" s="7">
        <f t="shared" si="1"/>
        <v>-0.008608685190295357</v>
      </c>
      <c r="Q58" s="8">
        <f t="shared" si="1"/>
        <v>-0.00711080088903013</v>
      </c>
      <c r="S58" s="55">
        <f t="shared" si="5"/>
        <v>1.8601165271879236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D1">
      <selection activeCell="E6" sqref="E6"/>
    </sheetView>
  </sheetViews>
  <sheetFormatPr defaultColWidth="8.8515625" defaultRowHeight="12.75"/>
  <cols>
    <col min="1" max="3" width="8.8515625" style="0" customWidth="1"/>
    <col min="4" max="4" width="14.140625" style="0" customWidth="1"/>
    <col min="5" max="18" width="8.8515625" style="0" customWidth="1"/>
    <col min="19" max="19" width="11.8515625" style="0" customWidth="1"/>
  </cols>
  <sheetData>
    <row r="1" ht="13.5" thickBot="1">
      <c r="A1" t="s">
        <v>0</v>
      </c>
    </row>
    <row r="2" spans="1:8" ht="12.75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1634.2236688845437</v>
      </c>
    </row>
    <row r="3" spans="1:8" ht="12.75">
      <c r="A3" s="12" t="s">
        <v>2</v>
      </c>
      <c r="B3" s="16">
        <v>8</v>
      </c>
      <c r="D3" s="19" t="s">
        <v>15</v>
      </c>
      <c r="E3" s="16">
        <f>E5*B9</f>
        <v>138.8</v>
      </c>
      <c r="G3" s="12" t="s">
        <v>26</v>
      </c>
      <c r="H3" s="16">
        <f>PI()^2*29000*B10/E3^2</f>
        <v>551.1790737783325</v>
      </c>
    </row>
    <row r="4" spans="1:8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859.7259298795229</v>
      </c>
    </row>
    <row r="5" spans="1:9" ht="13.5" thickBot="1">
      <c r="A5" s="12" t="s">
        <v>4</v>
      </c>
      <c r="B5" s="16">
        <v>8</v>
      </c>
      <c r="D5" s="19" t="s">
        <v>16</v>
      </c>
      <c r="E5" s="16">
        <v>40</v>
      </c>
      <c r="G5" s="17" t="s">
        <v>28</v>
      </c>
      <c r="H5" s="18">
        <f>(B7+B10)/B2</f>
        <v>16.12938596491228</v>
      </c>
      <c r="I5" t="s">
        <v>29</v>
      </c>
    </row>
    <row r="6" spans="1:7" ht="13.5" thickBot="1">
      <c r="A6" s="12" t="s">
        <v>5</v>
      </c>
      <c r="B6" s="16">
        <v>0.435</v>
      </c>
      <c r="D6" s="19"/>
      <c r="E6" s="16"/>
      <c r="G6" s="1"/>
    </row>
    <row r="7" spans="1:8" ht="15" thickBot="1">
      <c r="A7" s="12" t="s">
        <v>6</v>
      </c>
      <c r="B7" s="16">
        <v>110</v>
      </c>
      <c r="D7" s="20" t="s">
        <v>23</v>
      </c>
      <c r="E7" s="18">
        <f>E5*($E$2/29000)^0.5</f>
        <v>1.6609095970747996</v>
      </c>
      <c r="G7" s="53" t="s">
        <v>30</v>
      </c>
      <c r="H7" s="22">
        <f>B8*E2</f>
        <v>1375</v>
      </c>
    </row>
    <row r="8" spans="1:2" ht="12.75">
      <c r="A8" s="12" t="s">
        <v>7</v>
      </c>
      <c r="B8" s="16">
        <v>27.5</v>
      </c>
    </row>
    <row r="9" spans="1:19" ht="13.5" thickBot="1">
      <c r="A9" s="12" t="s">
        <v>8</v>
      </c>
      <c r="B9" s="16">
        <v>3.47</v>
      </c>
      <c r="Q9" t="s">
        <v>32</v>
      </c>
      <c r="S9" t="s">
        <v>33</v>
      </c>
    </row>
    <row r="10" spans="1:19" ht="13.5" thickBot="1">
      <c r="A10" s="12" t="s">
        <v>9</v>
      </c>
      <c r="B10" s="16">
        <v>37.1</v>
      </c>
      <c r="D10" s="42"/>
      <c r="E10" s="42"/>
      <c r="F10" s="46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9" t="s">
        <v>21</v>
      </c>
      <c r="M10" s="10">
        <v>-1</v>
      </c>
      <c r="N10" s="10">
        <v>-0.5</v>
      </c>
      <c r="O10" s="10">
        <v>0</v>
      </c>
      <c r="P10" s="10">
        <v>0.5</v>
      </c>
      <c r="Q10" s="11">
        <v>1</v>
      </c>
      <c r="S10" s="56"/>
    </row>
    <row r="11" spans="1:19" ht="19.5" thickBot="1">
      <c r="A11" s="12" t="s">
        <v>11</v>
      </c>
      <c r="B11" s="16">
        <v>9.27</v>
      </c>
      <c r="D11" s="43" t="s">
        <v>17</v>
      </c>
      <c r="E11" s="43" t="s">
        <v>18</v>
      </c>
      <c r="F11" s="47" t="s">
        <v>19</v>
      </c>
      <c r="G11" s="44" t="s">
        <v>20</v>
      </c>
      <c r="H11" s="44" t="s">
        <v>20</v>
      </c>
      <c r="I11" s="44" t="s">
        <v>20</v>
      </c>
      <c r="J11" s="44" t="s">
        <v>20</v>
      </c>
      <c r="K11" s="45" t="s">
        <v>20</v>
      </c>
      <c r="L11" s="3"/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27">
        <v>0</v>
      </c>
      <c r="E12" s="27">
        <f>D12/($B$2*$E$2)</f>
        <v>0</v>
      </c>
      <c r="F12" s="29">
        <f>$E$7*E12^0.5</f>
        <v>0</v>
      </c>
      <c r="G12" s="4">
        <f aca="true" t="shared" si="0" ref="G12:K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t="shared" si="0"/>
        <v>1</v>
      </c>
      <c r="L12" s="3"/>
      <c r="M12" s="4">
        <f>(1-$E12)/G12</f>
        <v>1</v>
      </c>
      <c r="N12" s="4">
        <f aca="true" t="shared" si="1" ref="N12:Q58">(1-$E12)/H12</f>
        <v>1</v>
      </c>
      <c r="O12" s="4">
        <f t="shared" si="1"/>
        <v>1</v>
      </c>
      <c r="P12" s="4">
        <f t="shared" si="1"/>
        <v>1</v>
      </c>
      <c r="Q12" s="5">
        <f t="shared" si="1"/>
        <v>1</v>
      </c>
      <c r="S12" s="54">
        <f>(($H$5*($H$3-D12)*($H$4-D12))^0.5)/($H$7)</f>
        <v>2.0106320087519975</v>
      </c>
    </row>
    <row r="13" spans="1:19" ht="13.5" thickBot="1">
      <c r="A13" s="1"/>
      <c r="D13" s="27">
        <f>+D12+10</f>
        <v>10</v>
      </c>
      <c r="E13" s="27">
        <f aca="true" t="shared" si="2" ref="E13:E58">D13/($B$2*$E$2)</f>
        <v>0.02192982456140351</v>
      </c>
      <c r="F13" s="29">
        <f aca="true" t="shared" si="3" ref="F13:F58">$E$7*E13^0.5</f>
        <v>0.24595948397164097</v>
      </c>
      <c r="G13" s="4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0"/>
        <v>1.007609956676334</v>
      </c>
      <c r="L13" s="3"/>
      <c r="M13" s="4">
        <f aca="true" t="shared" si="4" ref="M13:M58">(1-$E13)/G13</f>
        <v>0.9780701754385965</v>
      </c>
      <c r="N13" s="4">
        <f t="shared" si="1"/>
        <v>0.9780701754385965</v>
      </c>
      <c r="O13" s="4">
        <f t="shared" si="1"/>
        <v>0.9780701754385965</v>
      </c>
      <c r="P13" s="4">
        <f t="shared" si="1"/>
        <v>0.9780701754385965</v>
      </c>
      <c r="Q13" s="5">
        <f t="shared" si="1"/>
        <v>0.9706833174463895</v>
      </c>
      <c r="S13" s="54">
        <f aca="true" t="shared" si="5" ref="S13:S58">(($H$5*($H$3-D13)*($H$4-D13))^0.5)/($H$7)</f>
        <v>1.9806883727552684</v>
      </c>
    </row>
    <row r="14" spans="1:19" ht="12.75">
      <c r="A14" s="15" t="s">
        <v>12</v>
      </c>
      <c r="B14" s="11">
        <v>0.536</v>
      </c>
      <c r="D14" s="27">
        <f aca="true" t="shared" si="6" ref="D14:D58">+D13+10</f>
        <v>20</v>
      </c>
      <c r="E14" s="27">
        <f t="shared" si="2"/>
        <v>0.04385964912280702</v>
      </c>
      <c r="F14" s="29">
        <f t="shared" si="3"/>
        <v>0.3478392380269826</v>
      </c>
      <c r="G14" s="4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0"/>
        <v>1.0153170039995452</v>
      </c>
      <c r="L14" s="3"/>
      <c r="M14" s="4">
        <f t="shared" si="4"/>
        <v>0.956140350877193</v>
      </c>
      <c r="N14" s="4">
        <f t="shared" si="1"/>
        <v>0.956140350877193</v>
      </c>
      <c r="O14" s="4">
        <f t="shared" si="1"/>
        <v>0.956140350877193</v>
      </c>
      <c r="P14" s="4">
        <f t="shared" si="1"/>
        <v>0.956140350877193</v>
      </c>
      <c r="Q14" s="5">
        <f t="shared" si="1"/>
        <v>0.9417160818845316</v>
      </c>
      <c r="S14" s="54">
        <f t="shared" si="5"/>
        <v>1.9507224391008435</v>
      </c>
    </row>
    <row r="15" spans="1:19" ht="13.5" thickBot="1">
      <c r="A15" s="17" t="s">
        <v>13</v>
      </c>
      <c r="B15" s="18">
        <v>531</v>
      </c>
      <c r="D15" s="27">
        <f t="shared" si="6"/>
        <v>30</v>
      </c>
      <c r="E15" s="27">
        <f t="shared" si="2"/>
        <v>0.06578947368421054</v>
      </c>
      <c r="F15" s="29">
        <f t="shared" si="3"/>
        <v>0.42601432284230506</v>
      </c>
      <c r="G15" s="4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</v>
      </c>
      <c r="K15" s="5">
        <f t="shared" si="0"/>
        <v>1.0231229668898605</v>
      </c>
      <c r="L15" s="3"/>
      <c r="M15" s="4">
        <f t="shared" si="4"/>
        <v>0.9342105263157895</v>
      </c>
      <c r="N15" s="4">
        <f t="shared" si="1"/>
        <v>0.9342105263157895</v>
      </c>
      <c r="O15" s="4">
        <f t="shared" si="1"/>
        <v>0.9342105263157895</v>
      </c>
      <c r="P15" s="4">
        <f t="shared" si="1"/>
        <v>0.9342105263157895</v>
      </c>
      <c r="Q15" s="5">
        <f t="shared" si="1"/>
        <v>0.9130970142871961</v>
      </c>
      <c r="S15" s="54">
        <f t="shared" si="5"/>
        <v>1.9207331641716876</v>
      </c>
    </row>
    <row r="16" spans="4:19" ht="12.75">
      <c r="D16" s="27">
        <f t="shared" si="6"/>
        <v>40</v>
      </c>
      <c r="E16" s="27">
        <f t="shared" si="2"/>
        <v>0.08771929824561404</v>
      </c>
      <c r="F16" s="29">
        <f t="shared" si="3"/>
        <v>0.49191896794328194</v>
      </c>
      <c r="G16" s="4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</v>
      </c>
      <c r="K16" s="5">
        <f t="shared" si="0"/>
        <v>1.0310297161533435</v>
      </c>
      <c r="L16" s="3"/>
      <c r="M16" s="4">
        <f t="shared" si="4"/>
        <v>0.9122807017543859</v>
      </c>
      <c r="N16" s="4">
        <f t="shared" si="1"/>
        <v>0.9122807017543859</v>
      </c>
      <c r="O16" s="4">
        <f t="shared" si="1"/>
        <v>0.9122807017543859</v>
      </c>
      <c r="P16" s="4">
        <f t="shared" si="1"/>
        <v>0.9122807017543859</v>
      </c>
      <c r="Q16" s="5">
        <f t="shared" si="1"/>
        <v>0.8848248381802254</v>
      </c>
      <c r="S16" s="54">
        <f t="shared" si="5"/>
        <v>1.8907194372989957</v>
      </c>
    </row>
    <row r="17" spans="1:19" ht="12.75">
      <c r="A17" t="s">
        <v>14</v>
      </c>
      <c r="D17" s="27">
        <f t="shared" si="6"/>
        <v>50</v>
      </c>
      <c r="E17" s="27">
        <f t="shared" si="2"/>
        <v>0.10964912280701755</v>
      </c>
      <c r="F17" s="29">
        <f t="shared" si="3"/>
        <v>0.5499821258713591</v>
      </c>
      <c r="G17" s="4">
        <f t="shared" si="0"/>
        <v>1</v>
      </c>
      <c r="H17" s="4">
        <f t="shared" si="0"/>
        <v>1</v>
      </c>
      <c r="I17" s="4">
        <f t="shared" si="0"/>
        <v>1</v>
      </c>
      <c r="J17" s="4">
        <f t="shared" si="0"/>
        <v>1</v>
      </c>
      <c r="K17" s="5">
        <f t="shared" si="0"/>
        <v>1.0390391699327113</v>
      </c>
      <c r="L17" s="3"/>
      <c r="M17" s="4">
        <f t="shared" si="4"/>
        <v>0.8903508771929824</v>
      </c>
      <c r="N17" s="4">
        <f t="shared" si="1"/>
        <v>0.8903508771929824</v>
      </c>
      <c r="O17" s="4">
        <f t="shared" si="1"/>
        <v>0.8903508771929824</v>
      </c>
      <c r="P17" s="4">
        <f t="shared" si="1"/>
        <v>0.8903508771929824</v>
      </c>
      <c r="Q17" s="5">
        <f t="shared" si="1"/>
        <v>0.8568982796391036</v>
      </c>
      <c r="S17" s="54">
        <f t="shared" si="5"/>
        <v>1.860680075215857</v>
      </c>
    </row>
    <row r="18" spans="4:19" ht="12.75">
      <c r="D18" s="27">
        <f t="shared" si="6"/>
        <v>60</v>
      </c>
      <c r="E18" s="27">
        <f t="shared" si="2"/>
        <v>0.13157894736842107</v>
      </c>
      <c r="F18" s="29">
        <f t="shared" si="3"/>
        <v>0.602475233128778</v>
      </c>
      <c r="G18" s="4">
        <f t="shared" si="0"/>
        <v>1</v>
      </c>
      <c r="H18" s="4">
        <f t="shared" si="0"/>
        <v>1</v>
      </c>
      <c r="I18" s="4">
        <f t="shared" si="0"/>
        <v>1</v>
      </c>
      <c r="J18" s="4">
        <f t="shared" si="0"/>
        <v>1</v>
      </c>
      <c r="K18" s="5">
        <f t="shared" si="0"/>
        <v>1.0471532952135463</v>
      </c>
      <c r="L18" s="3"/>
      <c r="M18" s="4">
        <f t="shared" si="4"/>
        <v>0.868421052631579</v>
      </c>
      <c r="N18" s="4">
        <f t="shared" si="1"/>
        <v>0.868421052631579</v>
      </c>
      <c r="O18" s="4">
        <f t="shared" si="1"/>
        <v>0.868421052631579</v>
      </c>
      <c r="P18" s="4">
        <f t="shared" si="1"/>
        <v>0.868421052631579</v>
      </c>
      <c r="Q18" s="5">
        <f t="shared" si="1"/>
        <v>0.8293160672855273</v>
      </c>
      <c r="S18" s="54">
        <f t="shared" si="5"/>
        <v>1.8306138159437544</v>
      </c>
    </row>
    <row r="19" spans="4:19" ht="12.75">
      <c r="D19" s="27">
        <f t="shared" si="6"/>
        <v>70</v>
      </c>
      <c r="E19" s="27">
        <f t="shared" si="2"/>
        <v>0.15350877192982457</v>
      </c>
      <c r="F19" s="29">
        <f t="shared" si="3"/>
        <v>0.6507476271867392</v>
      </c>
      <c r="G19" s="4">
        <f t="shared" si="0"/>
        <v>1</v>
      </c>
      <c r="H19" s="4">
        <f t="shared" si="0"/>
        <v>1</v>
      </c>
      <c r="I19" s="4">
        <f t="shared" si="0"/>
        <v>1</v>
      </c>
      <c r="J19" s="4">
        <f t="shared" si="0"/>
        <v>1</v>
      </c>
      <c r="K19" s="5">
        <f t="shared" si="0"/>
        <v>1.0553741093883882</v>
      </c>
      <c r="L19" s="3"/>
      <c r="M19" s="4">
        <f t="shared" si="4"/>
        <v>0.8464912280701754</v>
      </c>
      <c r="N19" s="4">
        <f t="shared" si="1"/>
        <v>0.8464912280701754</v>
      </c>
      <c r="O19" s="4">
        <f t="shared" si="1"/>
        <v>0.8464912280701754</v>
      </c>
      <c r="P19" s="4">
        <f t="shared" si="1"/>
        <v>0.8464912280701754</v>
      </c>
      <c r="Q19" s="5">
        <f t="shared" si="1"/>
        <v>0.8020769322839795</v>
      </c>
      <c r="S19" s="54">
        <f t="shared" si="5"/>
        <v>1.8005193120421754</v>
      </c>
    </row>
    <row r="20" spans="4:19" ht="12.75">
      <c r="D20" s="27">
        <f t="shared" si="6"/>
        <v>80</v>
      </c>
      <c r="E20" s="27">
        <f t="shared" si="2"/>
        <v>0.1754385964912281</v>
      </c>
      <c r="F20" s="29">
        <f t="shared" si="3"/>
        <v>0.6956784760539652</v>
      </c>
      <c r="G20" s="4">
        <f t="shared" si="0"/>
        <v>1</v>
      </c>
      <c r="H20" s="4">
        <f t="shared" si="0"/>
        <v>1</v>
      </c>
      <c r="I20" s="4">
        <f t="shared" si="0"/>
        <v>1</v>
      </c>
      <c r="J20" s="4">
        <f t="shared" si="0"/>
        <v>1</v>
      </c>
      <c r="K20" s="5">
        <f t="shared" si="0"/>
        <v>1.0637036818813104</v>
      </c>
      <c r="L20" s="3"/>
      <c r="M20" s="4">
        <f t="shared" si="4"/>
        <v>0.8245614035087719</v>
      </c>
      <c r="N20" s="4">
        <f t="shared" si="1"/>
        <v>0.8245614035087719</v>
      </c>
      <c r="O20" s="4">
        <f t="shared" si="1"/>
        <v>0.8245614035087719</v>
      </c>
      <c r="P20" s="4">
        <f t="shared" si="1"/>
        <v>0.8245614035087719</v>
      </c>
      <c r="Q20" s="5">
        <f t="shared" si="1"/>
        <v>0.7751796083383095</v>
      </c>
      <c r="S20" s="54">
        <f t="shared" si="5"/>
        <v>1.7703951231415296</v>
      </c>
    </row>
    <row r="21" spans="4:19" ht="12.75">
      <c r="D21" s="27">
        <f t="shared" si="6"/>
        <v>90</v>
      </c>
      <c r="E21" s="27">
        <f t="shared" si="2"/>
        <v>0.1973684210526316</v>
      </c>
      <c r="F21" s="29">
        <f t="shared" si="3"/>
        <v>0.7378784519149229</v>
      </c>
      <c r="G21" s="4">
        <f t="shared" si="0"/>
        <v>1</v>
      </c>
      <c r="H21" s="4">
        <f t="shared" si="0"/>
        <v>1</v>
      </c>
      <c r="I21" s="4">
        <f t="shared" si="0"/>
        <v>1</v>
      </c>
      <c r="J21" s="4">
        <f t="shared" si="0"/>
        <v>1</v>
      </c>
      <c r="K21" s="5">
        <f t="shared" si="0"/>
        <v>1.072144135835738</v>
      </c>
      <c r="L21" s="3"/>
      <c r="M21" s="4">
        <f t="shared" si="4"/>
        <v>0.8026315789473684</v>
      </c>
      <c r="N21" s="4">
        <f t="shared" si="1"/>
        <v>0.8026315789473684</v>
      </c>
      <c r="O21" s="4">
        <f t="shared" si="1"/>
        <v>0.8026315789473684</v>
      </c>
      <c r="P21" s="4">
        <f t="shared" si="1"/>
        <v>0.8026315789473684</v>
      </c>
      <c r="Q21" s="5">
        <f t="shared" si="1"/>
        <v>0.748622831688312</v>
      </c>
      <c r="S21" s="54">
        <f t="shared" si="5"/>
        <v>1.7402397076677698</v>
      </c>
    </row>
    <row r="22" spans="4:19" ht="12.75">
      <c r="D22" s="27">
        <f t="shared" si="6"/>
        <v>100</v>
      </c>
      <c r="E22" s="27">
        <f t="shared" si="2"/>
        <v>0.2192982456140351</v>
      </c>
      <c r="F22" s="29">
        <f t="shared" si="3"/>
        <v>0.7777921814700627</v>
      </c>
      <c r="G22" s="4">
        <f t="shared" si="0"/>
        <v>1</v>
      </c>
      <c r="H22" s="4">
        <f t="shared" si="0"/>
        <v>1</v>
      </c>
      <c r="I22" s="4">
        <f t="shared" si="0"/>
        <v>1</v>
      </c>
      <c r="J22" s="4">
        <f t="shared" si="0"/>
        <v>1</v>
      </c>
      <c r="K22" s="5">
        <f t="shared" si="0"/>
        <v>1.0806976498683882</v>
      </c>
      <c r="L22" s="3"/>
      <c r="M22" s="4">
        <f t="shared" si="4"/>
        <v>0.7807017543859649</v>
      </c>
      <c r="N22" s="4">
        <f t="shared" si="1"/>
        <v>0.7807017543859649</v>
      </c>
      <c r="O22" s="4">
        <f t="shared" si="1"/>
        <v>0.7807017543859649</v>
      </c>
      <c r="P22" s="4">
        <f t="shared" si="1"/>
        <v>0.7807017543859649</v>
      </c>
      <c r="Q22" s="5">
        <f t="shared" si="1"/>
        <v>0.722405341106314</v>
      </c>
      <c r="S22" s="54">
        <f t="shared" si="5"/>
        <v>1.7100514136533165</v>
      </c>
    </row>
    <row r="23" spans="4:19" ht="12.75">
      <c r="D23" s="27">
        <f t="shared" si="6"/>
        <v>110</v>
      </c>
      <c r="E23" s="27">
        <f t="shared" si="2"/>
        <v>0.24122807017543862</v>
      </c>
      <c r="F23" s="29">
        <f t="shared" si="3"/>
        <v>0.815755321963366</v>
      </c>
      <c r="G23" s="4">
        <f t="shared" si="0"/>
        <v>1</v>
      </c>
      <c r="H23" s="4">
        <f t="shared" si="0"/>
        <v>1</v>
      </c>
      <c r="I23" s="4">
        <f t="shared" si="0"/>
        <v>1</v>
      </c>
      <c r="J23" s="4">
        <f t="shared" si="0"/>
        <v>1</v>
      </c>
      <c r="K23" s="5">
        <f t="shared" si="0"/>
        <v>1.0893664598923831</v>
      </c>
      <c r="L23" s="3"/>
      <c r="M23" s="4">
        <f t="shared" si="4"/>
        <v>0.7587719298245614</v>
      </c>
      <c r="N23" s="4">
        <f t="shared" si="1"/>
        <v>0.7587719298245614</v>
      </c>
      <c r="O23" s="4">
        <f t="shared" si="1"/>
        <v>0.7587719298245614</v>
      </c>
      <c r="P23" s="4">
        <f t="shared" si="1"/>
        <v>0.7587719298245614</v>
      </c>
      <c r="Q23" s="5">
        <f t="shared" si="1"/>
        <v>0.6965258778937616</v>
      </c>
      <c r="S23" s="54">
        <f t="shared" si="5"/>
        <v>1.6798284685126683</v>
      </c>
    </row>
    <row r="24" spans="4:19" ht="12.75">
      <c r="D24" s="27">
        <f t="shared" si="6"/>
        <v>120</v>
      </c>
      <c r="E24" s="27">
        <f t="shared" si="2"/>
        <v>0.26315789473684215</v>
      </c>
      <c r="F24" s="29">
        <f t="shared" si="3"/>
        <v>0.8520286456846101</v>
      </c>
      <c r="G24" s="4">
        <f t="shared" si="0"/>
        <v>1</v>
      </c>
      <c r="H24" s="4">
        <f t="shared" si="0"/>
        <v>1</v>
      </c>
      <c r="I24" s="4">
        <f t="shared" si="0"/>
        <v>1</v>
      </c>
      <c r="J24" s="4">
        <f t="shared" si="0"/>
        <v>1</v>
      </c>
      <c r="K24" s="5">
        <f t="shared" si="0"/>
        <v>1.0981528610127311</v>
      </c>
      <c r="L24" s="3"/>
      <c r="M24" s="4">
        <f t="shared" si="4"/>
        <v>0.7368421052631579</v>
      </c>
      <c r="N24" s="4">
        <f t="shared" si="1"/>
        <v>0.7368421052631579</v>
      </c>
      <c r="O24" s="4">
        <f t="shared" si="1"/>
        <v>0.7368421052631579</v>
      </c>
      <c r="P24" s="4">
        <f t="shared" si="1"/>
        <v>0.7368421052631579</v>
      </c>
      <c r="Q24" s="5">
        <f t="shared" si="1"/>
        <v>0.6709831858778134</v>
      </c>
      <c r="S24" s="54">
        <f t="shared" si="5"/>
        <v>1.649568967641952</v>
      </c>
    </row>
    <row r="25" spans="4:19" ht="12.75">
      <c r="D25" s="27">
        <f t="shared" si="6"/>
        <v>130</v>
      </c>
      <c r="E25" s="27">
        <f t="shared" si="2"/>
        <v>0.28508771929824567</v>
      </c>
      <c r="F25" s="29">
        <f t="shared" si="3"/>
        <v>0.8868195311464148</v>
      </c>
      <c r="G25" s="4">
        <f t="shared" si="0"/>
        <v>1</v>
      </c>
      <c r="H25" s="4">
        <f t="shared" si="0"/>
        <v>1</v>
      </c>
      <c r="I25" s="4">
        <f t="shared" si="0"/>
        <v>1</v>
      </c>
      <c r="J25" s="4">
        <f t="shared" si="0"/>
        <v>1</v>
      </c>
      <c r="K25" s="5">
        <f t="shared" si="0"/>
        <v>1.1070592094975598</v>
      </c>
      <c r="L25" s="3"/>
      <c r="M25" s="4">
        <f t="shared" si="4"/>
        <v>0.7149122807017543</v>
      </c>
      <c r="N25" s="4">
        <f t="shared" si="1"/>
        <v>0.7149122807017543</v>
      </c>
      <c r="O25" s="4">
        <f t="shared" si="1"/>
        <v>0.7149122807017543</v>
      </c>
      <c r="P25" s="4">
        <f t="shared" si="1"/>
        <v>0.7149122807017543</v>
      </c>
      <c r="Q25" s="5">
        <f t="shared" si="1"/>
        <v>0.6457760114079337</v>
      </c>
      <c r="S25" s="54">
        <f t="shared" si="5"/>
        <v>1.6192708616790656</v>
      </c>
    </row>
    <row r="26" spans="4:19" ht="12.75">
      <c r="D26" s="27">
        <f t="shared" si="6"/>
        <v>140</v>
      </c>
      <c r="E26" s="27">
        <f t="shared" si="2"/>
        <v>0.30701754385964913</v>
      </c>
      <c r="F26" s="29">
        <f t="shared" si="3"/>
        <v>0.9202961200495973</v>
      </c>
      <c r="G26" s="4">
        <f t="shared" si="0"/>
        <v>1</v>
      </c>
      <c r="H26" s="4">
        <f t="shared" si="0"/>
        <v>1</v>
      </c>
      <c r="I26" s="4">
        <f t="shared" si="0"/>
        <v>1</v>
      </c>
      <c r="J26" s="4">
        <f t="shared" si="0"/>
        <v>1</v>
      </c>
      <c r="K26" s="5">
        <f t="shared" si="0"/>
        <v>1.1160879248286457</v>
      </c>
      <c r="L26" s="3"/>
      <c r="M26" s="4">
        <f t="shared" si="4"/>
        <v>0.6929824561403508</v>
      </c>
      <c r="N26" s="4">
        <f t="shared" si="1"/>
        <v>0.6929824561403508</v>
      </c>
      <c r="O26" s="4">
        <f t="shared" si="1"/>
        <v>0.6929824561403508</v>
      </c>
      <c r="P26" s="4">
        <f t="shared" si="1"/>
        <v>0.6929824561403508</v>
      </c>
      <c r="Q26" s="5">
        <f t="shared" si="1"/>
        <v>0.6209031033524937</v>
      </c>
      <c r="S26" s="54">
        <f t="shared" si="5"/>
        <v>1.588931942234217</v>
      </c>
    </row>
    <row r="27" spans="4:19" ht="12.75">
      <c r="D27" s="27">
        <f t="shared" si="6"/>
        <v>150</v>
      </c>
      <c r="E27" s="27">
        <f t="shared" si="2"/>
        <v>0.32894736842105265</v>
      </c>
      <c r="F27" s="29">
        <f t="shared" si="3"/>
        <v>0.9525969852639354</v>
      </c>
      <c r="G27" s="4">
        <f t="shared" si="0"/>
        <v>1</v>
      </c>
      <c r="H27" s="4">
        <f t="shared" si="0"/>
        <v>1</v>
      </c>
      <c r="I27" s="4">
        <f t="shared" si="0"/>
        <v>1</v>
      </c>
      <c r="J27" s="4">
        <f t="shared" si="0"/>
        <v>1</v>
      </c>
      <c r="K27" s="5">
        <f t="shared" si="0"/>
        <v>1.1252414918349964</v>
      </c>
      <c r="L27" s="3"/>
      <c r="M27" s="4">
        <f t="shared" si="4"/>
        <v>0.6710526315789473</v>
      </c>
      <c r="N27" s="4">
        <f t="shared" si="1"/>
        <v>0.6710526315789473</v>
      </c>
      <c r="O27" s="4">
        <f t="shared" si="1"/>
        <v>0.6710526315789473</v>
      </c>
      <c r="P27" s="4">
        <f t="shared" si="1"/>
        <v>0.6710526315789473</v>
      </c>
      <c r="Q27" s="5">
        <f t="shared" si="1"/>
        <v>0.5963632130953712</v>
      </c>
      <c r="S27" s="54">
        <f t="shared" si="5"/>
        <v>1.5585498258686976</v>
      </c>
    </row>
    <row r="28" spans="4:19" ht="12.75">
      <c r="D28" s="27">
        <f t="shared" si="6"/>
        <v>160</v>
      </c>
      <c r="E28" s="27">
        <f t="shared" si="2"/>
        <v>0.3508771929824562</v>
      </c>
      <c r="F28" s="29">
        <f t="shared" si="3"/>
        <v>0.9838379358865639</v>
      </c>
      <c r="G28" s="4">
        <f t="shared" si="0"/>
        <v>1</v>
      </c>
      <c r="H28" s="4">
        <f t="shared" si="0"/>
        <v>1</v>
      </c>
      <c r="I28" s="4">
        <f t="shared" si="0"/>
        <v>1</v>
      </c>
      <c r="J28" s="4">
        <f t="shared" si="0"/>
        <v>1</v>
      </c>
      <c r="K28" s="5">
        <f t="shared" si="0"/>
        <v>1.1345224629134312</v>
      </c>
      <c r="L28" s="3"/>
      <c r="M28" s="4">
        <f t="shared" si="4"/>
        <v>0.6491228070175439</v>
      </c>
      <c r="N28" s="4">
        <f t="shared" si="1"/>
        <v>0.6491228070175439</v>
      </c>
      <c r="O28" s="4">
        <f t="shared" si="1"/>
        <v>0.6491228070175439</v>
      </c>
      <c r="P28" s="4">
        <f t="shared" si="1"/>
        <v>0.6491228070175439</v>
      </c>
      <c r="Q28" s="5">
        <f t="shared" si="1"/>
        <v>0.5721550945325572</v>
      </c>
      <c r="S28" s="54">
        <f t="shared" si="5"/>
        <v>1.5281219360614853</v>
      </c>
    </row>
    <row r="29" spans="4:19" ht="12.75">
      <c r="D29" s="27">
        <f t="shared" si="6"/>
        <v>170</v>
      </c>
      <c r="E29" s="27">
        <f t="shared" si="2"/>
        <v>0.3728070175438597</v>
      </c>
      <c r="F29" s="29">
        <f t="shared" si="3"/>
        <v>1.0141169320374896</v>
      </c>
      <c r="G29" s="4">
        <f t="shared" si="0"/>
        <v>1</v>
      </c>
      <c r="H29" s="4">
        <f t="shared" si="0"/>
        <v>1</v>
      </c>
      <c r="I29" s="4">
        <f t="shared" si="0"/>
        <v>1</v>
      </c>
      <c r="J29" s="4">
        <f t="shared" si="0"/>
        <v>1</v>
      </c>
      <c r="K29" s="5">
        <f t="shared" si="0"/>
        <v>1.1439334603403273</v>
      </c>
      <c r="L29" s="3"/>
      <c r="M29" s="4">
        <f t="shared" si="4"/>
        <v>0.6271929824561403</v>
      </c>
      <c r="N29" s="4">
        <f t="shared" si="1"/>
        <v>0.6271929824561403</v>
      </c>
      <c r="O29" s="4">
        <f t="shared" si="1"/>
        <v>0.6271929824561403</v>
      </c>
      <c r="P29" s="4">
        <f t="shared" si="1"/>
        <v>0.6271929824561403</v>
      </c>
      <c r="Q29" s="5">
        <f t="shared" si="1"/>
        <v>0.5482775040687651</v>
      </c>
      <c r="S29" s="54">
        <f t="shared" si="5"/>
        <v>1.4976454828573638</v>
      </c>
    </row>
    <row r="30" spans="4:19" ht="12.75">
      <c r="D30" s="27">
        <f t="shared" si="6"/>
        <v>180</v>
      </c>
      <c r="E30" s="27">
        <f t="shared" si="2"/>
        <v>0.3947368421052632</v>
      </c>
      <c r="F30" s="29">
        <f t="shared" si="3"/>
        <v>1.0435177140809477</v>
      </c>
      <c r="G30" s="4">
        <f t="shared" si="0"/>
        <v>1</v>
      </c>
      <c r="H30" s="4">
        <f t="shared" si="0"/>
        <v>1</v>
      </c>
      <c r="I30" s="4">
        <f t="shared" si="0"/>
        <v>1</v>
      </c>
      <c r="J30" s="4">
        <f t="shared" si="0"/>
        <v>1</v>
      </c>
      <c r="K30" s="5">
        <f t="shared" si="0"/>
        <v>1.1534771786789315</v>
      </c>
      <c r="L30" s="3"/>
      <c r="M30" s="4">
        <f t="shared" si="4"/>
        <v>0.6052631578947367</v>
      </c>
      <c r="N30" s="4">
        <f t="shared" si="1"/>
        <v>0.6052631578947367</v>
      </c>
      <c r="O30" s="4">
        <f t="shared" si="1"/>
        <v>0.6052631578947367</v>
      </c>
      <c r="P30" s="4">
        <f t="shared" si="1"/>
        <v>0.6052631578947367</v>
      </c>
      <c r="Q30" s="5">
        <f t="shared" si="1"/>
        <v>0.5247292006140424</v>
      </c>
      <c r="S30" s="54">
        <f t="shared" si="5"/>
        <v>1.4671174398348752</v>
      </c>
    </row>
    <row r="31" spans="4:19" ht="12.75">
      <c r="D31" s="27">
        <f t="shared" si="6"/>
        <v>190</v>
      </c>
      <c r="E31" s="27">
        <f t="shared" si="2"/>
        <v>0.41666666666666674</v>
      </c>
      <c r="F31" s="29">
        <f t="shared" si="3"/>
        <v>1.0721125348377951</v>
      </c>
      <c r="G31" s="4">
        <f t="shared" si="0"/>
        <v>1</v>
      </c>
      <c r="H31" s="4">
        <f t="shared" si="0"/>
        <v>1</v>
      </c>
      <c r="I31" s="4">
        <f t="shared" si="0"/>
        <v>1</v>
      </c>
      <c r="J31" s="4">
        <f t="shared" si="0"/>
        <v>1.000306070697457</v>
      </c>
      <c r="K31" s="5">
        <f t="shared" si="0"/>
        <v>1.1631563872868753</v>
      </c>
      <c r="L31" s="3"/>
      <c r="M31" s="4">
        <f t="shared" si="4"/>
        <v>0.5833333333333333</v>
      </c>
      <c r="N31" s="4">
        <f t="shared" si="1"/>
        <v>0.5833333333333333</v>
      </c>
      <c r="O31" s="4">
        <f t="shared" si="1"/>
        <v>0.5833333333333333</v>
      </c>
      <c r="P31" s="4">
        <f t="shared" si="1"/>
        <v>0.5831548467226715</v>
      </c>
      <c r="Q31" s="5">
        <f t="shared" si="1"/>
        <v>0.5015089455803872</v>
      </c>
      <c r="S31" s="54">
        <f t="shared" si="5"/>
        <v>1.4365345179653777</v>
      </c>
    </row>
    <row r="32" spans="4:19" ht="12.75">
      <c r="D32" s="27">
        <f t="shared" si="6"/>
        <v>200</v>
      </c>
      <c r="E32" s="27">
        <f t="shared" si="2"/>
        <v>0.4385964912280702</v>
      </c>
      <c r="F32" s="29">
        <f t="shared" si="3"/>
        <v>1.0999642517427182</v>
      </c>
      <c r="G32" s="4">
        <f aca="true" t="shared" si="7" ref="G32:K51">IF(G$10&lt;=COS($F32),1,((1+G$10^2-2*G$10*COS($F32))^0.5)/SIN($F32))</f>
        <v>1</v>
      </c>
      <c r="H32" s="4">
        <f t="shared" si="7"/>
        <v>1</v>
      </c>
      <c r="I32" s="4">
        <f t="shared" si="7"/>
        <v>1</v>
      </c>
      <c r="J32" s="4">
        <f t="shared" si="7"/>
        <v>1.0013528406297456</v>
      </c>
      <c r="K32" s="5">
        <f t="shared" si="7"/>
        <v>1.172973932928794</v>
      </c>
      <c r="L32" s="3"/>
      <c r="M32" s="4">
        <f t="shared" si="4"/>
        <v>0.5614035087719298</v>
      </c>
      <c r="N32" s="4">
        <f t="shared" si="1"/>
        <v>0.5614035087719298</v>
      </c>
      <c r="O32" s="4">
        <f t="shared" si="1"/>
        <v>0.5614035087719298</v>
      </c>
      <c r="P32" s="4">
        <f t="shared" si="1"/>
        <v>0.56064504537568</v>
      </c>
      <c r="Q32" s="5">
        <f t="shared" si="1"/>
        <v>0.47861550287836624</v>
      </c>
      <c r="S32" s="54">
        <f t="shared" si="5"/>
        <v>1.405893135852868</v>
      </c>
    </row>
    <row r="33" spans="4:19" ht="12.75">
      <c r="D33" s="27">
        <f t="shared" si="6"/>
        <v>210</v>
      </c>
      <c r="E33" s="27">
        <f t="shared" si="2"/>
        <v>0.46052631578947373</v>
      </c>
      <c r="F33" s="29">
        <f t="shared" si="3"/>
        <v>1.1271279531923224</v>
      </c>
      <c r="G33" s="4">
        <f t="shared" si="7"/>
        <v>1</v>
      </c>
      <c r="H33" s="4">
        <f t="shared" si="7"/>
        <v>1</v>
      </c>
      <c r="I33" s="4">
        <f t="shared" si="7"/>
        <v>1</v>
      </c>
      <c r="J33" s="4">
        <f t="shared" si="7"/>
        <v>1.0030629398248776</v>
      </c>
      <c r="K33" s="5">
        <f t="shared" si="7"/>
        <v>1.1829327424992275</v>
      </c>
      <c r="L33" s="3"/>
      <c r="M33" s="4">
        <f t="shared" si="4"/>
        <v>0.5394736842105263</v>
      </c>
      <c r="N33" s="4">
        <f t="shared" si="1"/>
        <v>0.5394736842105263</v>
      </c>
      <c r="O33" s="4">
        <f t="shared" si="1"/>
        <v>0.5394736842105263</v>
      </c>
      <c r="P33" s="4">
        <f t="shared" si="1"/>
        <v>0.5378263544506108</v>
      </c>
      <c r="Q33" s="5">
        <f t="shared" si="1"/>
        <v>0.4560476389137387</v>
      </c>
      <c r="S33" s="54">
        <f t="shared" si="5"/>
        <v>1.3751893857444546</v>
      </c>
    </row>
    <row r="34" spans="4:19" ht="12.75">
      <c r="D34" s="27">
        <f t="shared" si="6"/>
        <v>220</v>
      </c>
      <c r="E34" s="27">
        <f t="shared" si="2"/>
        <v>0.48245614035087725</v>
      </c>
      <c r="F34" s="29">
        <f t="shared" si="3"/>
        <v>1.1536522398986229</v>
      </c>
      <c r="G34" s="4">
        <f t="shared" si="7"/>
        <v>1</v>
      </c>
      <c r="H34" s="4">
        <f t="shared" si="7"/>
        <v>1</v>
      </c>
      <c r="I34" s="4">
        <f t="shared" si="7"/>
        <v>1</v>
      </c>
      <c r="J34" s="4">
        <f t="shared" si="7"/>
        <v>1.005367117404465</v>
      </c>
      <c r="K34" s="5">
        <f t="shared" si="7"/>
        <v>1.1930358258612686</v>
      </c>
      <c r="L34" s="3"/>
      <c r="M34" s="4">
        <f t="shared" si="4"/>
        <v>0.5175438596491228</v>
      </c>
      <c r="N34" s="4">
        <f t="shared" si="1"/>
        <v>0.5175438596491228</v>
      </c>
      <c r="O34" s="4">
        <f t="shared" si="1"/>
        <v>0.5175438596491228</v>
      </c>
      <c r="P34" s="4">
        <f t="shared" si="1"/>
        <v>0.5147809697469068</v>
      </c>
      <c r="Q34" s="5">
        <f t="shared" si="1"/>
        <v>0.4338041225840816</v>
      </c>
      <c r="S34" s="54">
        <f t="shared" si="5"/>
        <v>1.344418994578706</v>
      </c>
    </row>
    <row r="35" spans="4:19" ht="12.75">
      <c r="D35" s="27">
        <f t="shared" si="6"/>
        <v>230</v>
      </c>
      <c r="E35" s="27">
        <f t="shared" si="2"/>
        <v>0.5043859649122807</v>
      </c>
      <c r="F35" s="29">
        <f t="shared" si="3"/>
        <v>1.1795802466889254</v>
      </c>
      <c r="G35" s="4">
        <f t="shared" si="7"/>
        <v>1</v>
      </c>
      <c r="H35" s="4">
        <f t="shared" si="7"/>
        <v>1</v>
      </c>
      <c r="I35" s="4">
        <f t="shared" si="7"/>
        <v>1</v>
      </c>
      <c r="J35" s="4">
        <f t="shared" si="7"/>
        <v>1.008207960226636</v>
      </c>
      <c r="K35" s="5">
        <f t="shared" si="7"/>
        <v>1.2032862788067458</v>
      </c>
      <c r="L35" s="3"/>
      <c r="M35" s="4">
        <f t="shared" si="4"/>
        <v>0.4956140350877193</v>
      </c>
      <c r="N35" s="4">
        <f t="shared" si="1"/>
        <v>0.4956140350877193</v>
      </c>
      <c r="O35" s="4">
        <f t="shared" si="1"/>
        <v>0.4956140350877193</v>
      </c>
      <c r="P35" s="4">
        <f t="shared" si="1"/>
        <v>0.4915791727892227</v>
      </c>
      <c r="Q35" s="5">
        <f t="shared" si="1"/>
        <v>0.41188372527541933</v>
      </c>
      <c r="S35" s="54">
        <f t="shared" si="5"/>
        <v>1.3135772791875</v>
      </c>
    </row>
    <row r="36" spans="4:19" ht="12.75">
      <c r="D36" s="27">
        <f t="shared" si="6"/>
        <v>240</v>
      </c>
      <c r="E36" s="27">
        <f t="shared" si="2"/>
        <v>0.5263157894736843</v>
      </c>
      <c r="F36" s="29">
        <f t="shared" si="3"/>
        <v>1.204950466257556</v>
      </c>
      <c r="G36" s="4">
        <f t="shared" si="7"/>
        <v>1</v>
      </c>
      <c r="H36" s="4">
        <f t="shared" si="7"/>
        <v>1</v>
      </c>
      <c r="I36" s="4">
        <f t="shared" si="7"/>
        <v>1</v>
      </c>
      <c r="J36" s="4">
        <f t="shared" si="7"/>
        <v>1.011537559927244</v>
      </c>
      <c r="K36" s="5">
        <f t="shared" si="7"/>
        <v>1.213687286144048</v>
      </c>
      <c r="L36" s="3"/>
      <c r="M36" s="4">
        <f t="shared" si="4"/>
        <v>0.4736842105263157</v>
      </c>
      <c r="N36" s="4">
        <f t="shared" si="1"/>
        <v>0.4736842105263157</v>
      </c>
      <c r="O36" s="4">
        <f t="shared" si="1"/>
        <v>0.4736842105263157</v>
      </c>
      <c r="P36" s="4">
        <f t="shared" si="1"/>
        <v>0.46828138597284114</v>
      </c>
      <c r="Q36" s="5">
        <f t="shared" si="1"/>
        <v>0.3902852208588563</v>
      </c>
      <c r="S36" s="54">
        <f t="shared" si="5"/>
        <v>1.2826590945785483</v>
      </c>
    </row>
    <row r="37" spans="4:19" ht="12.75">
      <c r="D37" s="27">
        <f t="shared" si="6"/>
        <v>250</v>
      </c>
      <c r="E37" s="27">
        <f t="shared" si="2"/>
        <v>0.5482456140350878</v>
      </c>
      <c r="F37" s="29">
        <f t="shared" si="3"/>
        <v>1.229797419858205</v>
      </c>
      <c r="G37" s="4">
        <f t="shared" si="7"/>
        <v>1</v>
      </c>
      <c r="H37" s="4">
        <f t="shared" si="7"/>
        <v>1</v>
      </c>
      <c r="I37" s="4">
        <f t="shared" si="7"/>
        <v>1</v>
      </c>
      <c r="J37" s="4">
        <f t="shared" si="7"/>
        <v>1.0153157162704762</v>
      </c>
      <c r="K37" s="5">
        <f t="shared" si="7"/>
        <v>1.2242421249200652</v>
      </c>
      <c r="L37" s="3"/>
      <c r="M37" s="4">
        <f t="shared" si="4"/>
        <v>0.45175438596491224</v>
      </c>
      <c r="N37" s="4">
        <f t="shared" si="1"/>
        <v>0.45175438596491224</v>
      </c>
      <c r="O37" s="4">
        <f t="shared" si="1"/>
        <v>0.45175438596491224</v>
      </c>
      <c r="P37" s="4">
        <f t="shared" si="1"/>
        <v>0.44493981401600463</v>
      </c>
      <c r="Q37" s="5">
        <f t="shared" si="1"/>
        <v>0.3690073856872134</v>
      </c>
      <c r="S37" s="54">
        <f t="shared" si="5"/>
        <v>1.2516587739900586</v>
      </c>
    </row>
    <row r="38" spans="4:19" ht="12.75">
      <c r="D38" s="27">
        <f t="shared" si="6"/>
        <v>260</v>
      </c>
      <c r="E38" s="27">
        <f t="shared" si="2"/>
        <v>0.5701754385964913</v>
      </c>
      <c r="F38" s="29">
        <f t="shared" si="3"/>
        <v>1.254152208324609</v>
      </c>
      <c r="G38" s="4">
        <f t="shared" si="7"/>
        <v>1</v>
      </c>
      <c r="H38" s="4">
        <f t="shared" si="7"/>
        <v>1</v>
      </c>
      <c r="I38" s="4">
        <f t="shared" si="7"/>
        <v>1</v>
      </c>
      <c r="J38" s="4">
        <f t="shared" si="7"/>
        <v>1.019508538122216</v>
      </c>
      <c r="K38" s="5">
        <f t="shared" si="7"/>
        <v>1.2349541677830838</v>
      </c>
      <c r="L38" s="3"/>
      <c r="M38" s="4">
        <f t="shared" si="4"/>
        <v>0.42982456140350866</v>
      </c>
      <c r="N38" s="4">
        <f t="shared" si="1"/>
        <v>0.42982456140350866</v>
      </c>
      <c r="O38" s="4">
        <f t="shared" si="1"/>
        <v>0.42982456140350866</v>
      </c>
      <c r="P38" s="4">
        <f t="shared" si="1"/>
        <v>0.4215997662905128</v>
      </c>
      <c r="Q38" s="5">
        <f t="shared" si="1"/>
        <v>0.3480489985916677</v>
      </c>
      <c r="S38" s="54">
        <f t="shared" si="5"/>
        <v>1.2205700591122741</v>
      </c>
    </row>
    <row r="39" spans="4:19" ht="12.75">
      <c r="D39" s="27">
        <f t="shared" si="6"/>
        <v>270</v>
      </c>
      <c r="E39" s="27">
        <f t="shared" si="2"/>
        <v>0.5921052631578948</v>
      </c>
      <c r="F39" s="29">
        <f t="shared" si="3"/>
        <v>1.2780429685269152</v>
      </c>
      <c r="G39" s="4">
        <f t="shared" si="7"/>
        <v>1</v>
      </c>
      <c r="H39" s="4">
        <f t="shared" si="7"/>
        <v>1</v>
      </c>
      <c r="I39" s="4">
        <f t="shared" si="7"/>
        <v>1</v>
      </c>
      <c r="J39" s="4">
        <f t="shared" si="7"/>
        <v>1.024087342981235</v>
      </c>
      <c r="K39" s="5">
        <f t="shared" si="7"/>
        <v>1.245826886493893</v>
      </c>
      <c r="L39" s="3"/>
      <c r="M39" s="4">
        <f t="shared" si="4"/>
        <v>0.4078947368421052</v>
      </c>
      <c r="N39" s="4">
        <f t="shared" si="1"/>
        <v>0.4078947368421052</v>
      </c>
      <c r="O39" s="4">
        <f t="shared" si="1"/>
        <v>0.4078947368421052</v>
      </c>
      <c r="P39" s="4">
        <f t="shared" si="1"/>
        <v>0.39830073053600795</v>
      </c>
      <c r="Q39" s="5">
        <f t="shared" si="1"/>
        <v>0.3274088408783949</v>
      </c>
      <c r="S39" s="54">
        <f t="shared" si="5"/>
        <v>1.1893860184944975</v>
      </c>
    </row>
    <row r="40" spans="4:19" ht="12.75">
      <c r="D40" s="27">
        <f t="shared" si="6"/>
        <v>280</v>
      </c>
      <c r="E40" s="27">
        <f t="shared" si="2"/>
        <v>0.6140350877192983</v>
      </c>
      <c r="F40" s="29">
        <f t="shared" si="3"/>
        <v>1.3014952543734783</v>
      </c>
      <c r="G40" s="4">
        <f t="shared" si="7"/>
        <v>1</v>
      </c>
      <c r="H40" s="4">
        <f t="shared" si="7"/>
        <v>1</v>
      </c>
      <c r="I40" s="4">
        <f t="shared" si="7"/>
        <v>1</v>
      </c>
      <c r="J40" s="4">
        <f t="shared" si="7"/>
        <v>1.0290277833074994</v>
      </c>
      <c r="K40" s="5">
        <f t="shared" si="7"/>
        <v>1.256863855592769</v>
      </c>
      <c r="L40" s="3"/>
      <c r="M40" s="4">
        <f t="shared" si="4"/>
        <v>0.38596491228070173</v>
      </c>
      <c r="N40" s="4">
        <f t="shared" si="1"/>
        <v>0.38596491228070173</v>
      </c>
      <c r="O40" s="4">
        <f t="shared" si="1"/>
        <v>0.38596491228070173</v>
      </c>
      <c r="P40" s="4">
        <f t="shared" si="1"/>
        <v>0.37507725111185425</v>
      </c>
      <c r="Q40" s="5">
        <f t="shared" si="1"/>
        <v>0.30708569632521643</v>
      </c>
      <c r="S40" s="54">
        <f t="shared" si="5"/>
        <v>1.1580989516759157</v>
      </c>
    </row>
    <row r="41" spans="4:19" ht="12.75">
      <c r="D41" s="27">
        <f t="shared" si="6"/>
        <v>290</v>
      </c>
      <c r="E41" s="27">
        <f t="shared" si="2"/>
        <v>0.6359649122807018</v>
      </c>
      <c r="F41" s="29">
        <f t="shared" si="3"/>
        <v>1.324532357065044</v>
      </c>
      <c r="G41" s="4">
        <f t="shared" si="7"/>
        <v>1</v>
      </c>
      <c r="H41" s="4">
        <f t="shared" si="7"/>
        <v>1</v>
      </c>
      <c r="I41" s="4">
        <f t="shared" si="7"/>
        <v>1</v>
      </c>
      <c r="J41" s="4">
        <f t="shared" si="7"/>
        <v>1.034309146992868</v>
      </c>
      <c r="K41" s="5">
        <f t="shared" si="7"/>
        <v>1.2680687562304784</v>
      </c>
      <c r="L41" s="3"/>
      <c r="M41" s="4">
        <f t="shared" si="4"/>
        <v>0.36403508771929816</v>
      </c>
      <c r="N41" s="4">
        <f t="shared" si="1"/>
        <v>0.36403508771929816</v>
      </c>
      <c r="O41" s="4">
        <f t="shared" si="1"/>
        <v>0.36403508771929816</v>
      </c>
      <c r="P41" s="4">
        <f t="shared" si="1"/>
        <v>0.35195965227387505</v>
      </c>
      <c r="Q41" s="5">
        <f t="shared" si="1"/>
        <v>0.28707835117824854</v>
      </c>
      <c r="S41" s="54">
        <f t="shared" si="5"/>
        <v>1.1267002759604372</v>
      </c>
    </row>
    <row r="42" spans="4:19" ht="12.75">
      <c r="D42" s="27">
        <f t="shared" si="6"/>
        <v>300</v>
      </c>
      <c r="E42" s="27">
        <f t="shared" si="2"/>
        <v>0.6578947368421053</v>
      </c>
      <c r="F42" s="29">
        <f t="shared" si="3"/>
        <v>1.347175576035981</v>
      </c>
      <c r="G42" s="4">
        <f t="shared" si="7"/>
        <v>1</v>
      </c>
      <c r="H42" s="4">
        <f t="shared" si="7"/>
        <v>1</v>
      </c>
      <c r="I42" s="4">
        <f t="shared" si="7"/>
        <v>1</v>
      </c>
      <c r="J42" s="4">
        <f t="shared" si="7"/>
        <v>1.0399137928780944</v>
      </c>
      <c r="K42" s="5">
        <f t="shared" si="7"/>
        <v>1.2794453801719217</v>
      </c>
      <c r="L42" s="3"/>
      <c r="M42" s="4">
        <f t="shared" si="4"/>
        <v>0.3421052631578947</v>
      </c>
      <c r="N42" s="4">
        <f t="shared" si="1"/>
        <v>0.3421052631578947</v>
      </c>
      <c r="O42" s="4">
        <f t="shared" si="1"/>
        <v>0.3421052631578947</v>
      </c>
      <c r="P42" s="4">
        <f t="shared" si="1"/>
        <v>0.328974637610176</v>
      </c>
      <c r="Q42" s="5">
        <f t="shared" si="1"/>
        <v>0.2673855941485562</v>
      </c>
      <c r="S42" s="54">
        <f t="shared" si="5"/>
        <v>1.0951803919535836</v>
      </c>
    </row>
    <row r="43" spans="4:19" ht="12.75">
      <c r="D43" s="27">
        <f t="shared" si="6"/>
        <v>310</v>
      </c>
      <c r="E43" s="27">
        <f t="shared" si="2"/>
        <v>0.6798245614035089</v>
      </c>
      <c r="F43" s="29">
        <f t="shared" si="3"/>
        <v>1.3694444495573646</v>
      </c>
      <c r="G43" s="4">
        <f t="shared" si="7"/>
        <v>1</v>
      </c>
      <c r="H43" s="4">
        <f t="shared" si="7"/>
        <v>1</v>
      </c>
      <c r="I43" s="4">
        <f t="shared" si="7"/>
        <v>1</v>
      </c>
      <c r="J43" s="4">
        <f t="shared" si="7"/>
        <v>1.0458266919677008</v>
      </c>
      <c r="K43" s="5">
        <f t="shared" si="7"/>
        <v>1.2909976339815594</v>
      </c>
      <c r="L43" s="3"/>
      <c r="M43" s="4">
        <f t="shared" si="4"/>
        <v>0.3201754385964911</v>
      </c>
      <c r="N43" s="4">
        <f t="shared" si="1"/>
        <v>0.3201754385964911</v>
      </c>
      <c r="O43" s="4">
        <f t="shared" si="1"/>
        <v>0.3201754385964911</v>
      </c>
      <c r="P43" s="4">
        <f t="shared" si="1"/>
        <v>0.306145789790551</v>
      </c>
      <c r="Q43" s="5">
        <f t="shared" si="1"/>
        <v>0.24800621640880907</v>
      </c>
      <c r="S43" s="54">
        <f t="shared" si="5"/>
        <v>1.063528522929072</v>
      </c>
    </row>
    <row r="44" spans="4:19" ht="12.75">
      <c r="D44" s="27">
        <f t="shared" si="6"/>
        <v>320</v>
      </c>
      <c r="E44" s="27">
        <f t="shared" si="2"/>
        <v>0.7017543859649124</v>
      </c>
      <c r="F44" s="29">
        <f t="shared" si="3"/>
        <v>1.3913569521079303</v>
      </c>
      <c r="G44" s="4">
        <f t="shared" si="7"/>
        <v>1</v>
      </c>
      <c r="H44" s="4">
        <f t="shared" si="7"/>
        <v>1</v>
      </c>
      <c r="I44" s="4">
        <f t="shared" si="7"/>
        <v>1</v>
      </c>
      <c r="J44" s="4">
        <f t="shared" si="7"/>
        <v>1.0520350520868247</v>
      </c>
      <c r="K44" s="5">
        <f t="shared" si="7"/>
        <v>1.3027295434003292</v>
      </c>
      <c r="L44" s="3"/>
      <c r="M44" s="4">
        <f t="shared" si="4"/>
        <v>0.29824561403508765</v>
      </c>
      <c r="N44" s="4">
        <f t="shared" si="1"/>
        <v>0.29824561403508765</v>
      </c>
      <c r="O44" s="4">
        <f t="shared" si="1"/>
        <v>0.29824561403508765</v>
      </c>
      <c r="P44" s="4">
        <f t="shared" si="1"/>
        <v>0.2834939895239093</v>
      </c>
      <c r="Q44" s="5">
        <f t="shared" si="1"/>
        <v>0.22893901158994187</v>
      </c>
      <c r="S44" s="54">
        <f t="shared" si="5"/>
        <v>1.0317325217039497</v>
      </c>
    </row>
    <row r="45" spans="4:19" ht="12.75">
      <c r="D45" s="27">
        <f t="shared" si="6"/>
        <v>330</v>
      </c>
      <c r="E45" s="27">
        <f t="shared" si="2"/>
        <v>0.7236842105263159</v>
      </c>
      <c r="F45" s="29">
        <f t="shared" si="3"/>
        <v>1.4129296641852578</v>
      </c>
      <c r="G45" s="4">
        <f t="shared" si="7"/>
        <v>1</v>
      </c>
      <c r="H45" s="4">
        <f t="shared" si="7"/>
        <v>1</v>
      </c>
      <c r="I45" s="4">
        <f t="shared" si="7"/>
        <v>1</v>
      </c>
      <c r="J45" s="4">
        <f t="shared" si="7"/>
        <v>1.058528008942675</v>
      </c>
      <c r="K45" s="5">
        <f t="shared" si="7"/>
        <v>1.3146452579243493</v>
      </c>
      <c r="L45" s="3"/>
      <c r="M45" s="4">
        <f t="shared" si="4"/>
        <v>0.27631578947368407</v>
      </c>
      <c r="N45" s="4">
        <f t="shared" si="1"/>
        <v>0.27631578947368407</v>
      </c>
      <c r="O45" s="4">
        <f t="shared" si="1"/>
        <v>0.27631578947368407</v>
      </c>
      <c r="P45" s="4">
        <f t="shared" si="1"/>
        <v>0.2610377686176541</v>
      </c>
      <c r="Q45" s="5">
        <f t="shared" si="1"/>
        <v>0.21018277577781713</v>
      </c>
      <c r="S45" s="54">
        <f t="shared" si="5"/>
        <v>0.9997786368458256</v>
      </c>
    </row>
    <row r="46" spans="4:19" ht="12.75">
      <c r="D46" s="27">
        <f t="shared" si="6"/>
        <v>340</v>
      </c>
      <c r="E46" s="27">
        <f t="shared" si="2"/>
        <v>0.7456140350877194</v>
      </c>
      <c r="F46" s="29">
        <f t="shared" si="3"/>
        <v>1.4341779191196122</v>
      </c>
      <c r="G46" s="4">
        <f t="shared" si="7"/>
        <v>1</v>
      </c>
      <c r="H46" s="4">
        <f t="shared" si="7"/>
        <v>1</v>
      </c>
      <c r="I46" s="4">
        <f t="shared" si="7"/>
        <v>1</v>
      </c>
      <c r="J46" s="4">
        <f t="shared" si="7"/>
        <v>1.0652963704330523</v>
      </c>
      <c r="K46" s="5">
        <f t="shared" si="7"/>
        <v>1.326749055596346</v>
      </c>
      <c r="L46" s="3"/>
      <c r="M46" s="4">
        <f t="shared" si="4"/>
        <v>0.2543859649122806</v>
      </c>
      <c r="N46" s="4">
        <f t="shared" si="1"/>
        <v>0.2543859649122806</v>
      </c>
      <c r="O46" s="4">
        <f t="shared" si="1"/>
        <v>0.2543859649122806</v>
      </c>
      <c r="P46" s="4">
        <f t="shared" si="1"/>
        <v>0.2387936089643021</v>
      </c>
      <c r="Q46" s="5">
        <f t="shared" si="1"/>
        <v>0.19173630750989262</v>
      </c>
      <c r="S46" s="54">
        <f t="shared" si="5"/>
        <v>0.9676512275292231</v>
      </c>
    </row>
    <row r="47" spans="4:19" ht="12.75">
      <c r="D47" s="27">
        <f t="shared" si="6"/>
        <v>350</v>
      </c>
      <c r="E47" s="27">
        <f t="shared" si="2"/>
        <v>0.7675438596491229</v>
      </c>
      <c r="F47" s="29">
        <f t="shared" si="3"/>
        <v>1.4551159305862391</v>
      </c>
      <c r="G47" s="4">
        <f t="shared" si="7"/>
        <v>1</v>
      </c>
      <c r="H47" s="4">
        <f t="shared" si="7"/>
        <v>1</v>
      </c>
      <c r="I47" s="4">
        <f t="shared" si="7"/>
        <v>1</v>
      </c>
      <c r="J47" s="4">
        <f t="shared" si="7"/>
        <v>1.0723324039570157</v>
      </c>
      <c r="K47" s="5">
        <f t="shared" si="7"/>
        <v>1.3390453480214266</v>
      </c>
      <c r="L47" s="3"/>
      <c r="M47" s="4">
        <f t="shared" si="4"/>
        <v>0.23245614035087714</v>
      </c>
      <c r="N47" s="4">
        <f t="shared" si="1"/>
        <v>0.23245614035087714</v>
      </c>
      <c r="O47" s="4">
        <f t="shared" si="1"/>
        <v>0.23245614035087714</v>
      </c>
      <c r="P47" s="4">
        <f t="shared" si="1"/>
        <v>0.21677619690787142</v>
      </c>
      <c r="Q47" s="5">
        <f t="shared" si="1"/>
        <v>0.17359840777189087</v>
      </c>
      <c r="S47" s="54">
        <f t="shared" si="5"/>
        <v>0.9353324129303635</v>
      </c>
    </row>
    <row r="48" spans="4:19" ht="12.75">
      <c r="D48" s="27">
        <f t="shared" si="6"/>
        <v>360</v>
      </c>
      <c r="E48" s="27">
        <f t="shared" si="2"/>
        <v>0.7894736842105264</v>
      </c>
      <c r="F48" s="29">
        <f t="shared" si="3"/>
        <v>1.4757569038298457</v>
      </c>
      <c r="G48" s="4">
        <f t="shared" si="7"/>
        <v>1</v>
      </c>
      <c r="H48" s="4">
        <f t="shared" si="7"/>
        <v>1</v>
      </c>
      <c r="I48" s="4">
        <f t="shared" si="7"/>
        <v>1</v>
      </c>
      <c r="J48" s="4">
        <f t="shared" si="7"/>
        <v>1.0796296586893057</v>
      </c>
      <c r="K48" s="5">
        <f t="shared" si="7"/>
        <v>1.3515386856195506</v>
      </c>
      <c r="L48" s="3"/>
      <c r="M48" s="4">
        <f t="shared" si="4"/>
        <v>0.21052631578947356</v>
      </c>
      <c r="N48" s="4">
        <f t="shared" si="1"/>
        <v>0.21052631578947356</v>
      </c>
      <c r="O48" s="4">
        <f t="shared" si="1"/>
        <v>0.21052631578947356</v>
      </c>
      <c r="P48" s="4">
        <f t="shared" si="1"/>
        <v>0.19499864059408775</v>
      </c>
      <c r="Q48" s="5">
        <f t="shared" si="1"/>
        <v>0.15576787999447272</v>
      </c>
      <c r="S48" s="54">
        <f t="shared" si="5"/>
        <v>0.9028016372998385</v>
      </c>
    </row>
    <row r="49" spans="4:19" ht="12.75">
      <c r="D49" s="27">
        <f t="shared" si="6"/>
        <v>370</v>
      </c>
      <c r="E49" s="27">
        <f t="shared" si="2"/>
        <v>0.8114035087719299</v>
      </c>
      <c r="F49" s="29">
        <f t="shared" si="3"/>
        <v>1.4961131330741833</v>
      </c>
      <c r="G49" s="4">
        <f t="shared" si="7"/>
        <v>1</v>
      </c>
      <c r="H49" s="4">
        <f t="shared" si="7"/>
        <v>1</v>
      </c>
      <c r="I49" s="4">
        <f t="shared" si="7"/>
        <v>1</v>
      </c>
      <c r="J49" s="4">
        <f t="shared" si="7"/>
        <v>1.0871828164660435</v>
      </c>
      <c r="K49" s="5">
        <f t="shared" si="7"/>
        <v>1.3642337631278303</v>
      </c>
      <c r="L49" s="3"/>
      <c r="M49" s="4">
        <f t="shared" si="4"/>
        <v>0.1885964912280701</v>
      </c>
      <c r="N49" s="4">
        <f t="shared" si="1"/>
        <v>0.1885964912280701</v>
      </c>
      <c r="O49" s="4">
        <f t="shared" si="1"/>
        <v>0.1885964912280701</v>
      </c>
      <c r="P49" s="4">
        <f t="shared" si="1"/>
        <v>0.173472656458198</v>
      </c>
      <c r="Q49" s="5">
        <f t="shared" si="1"/>
        <v>0.13824353004991446</v>
      </c>
      <c r="S49" s="54">
        <f t="shared" si="5"/>
        <v>0.8700351251749616</v>
      </c>
    </row>
    <row r="50" spans="4:19" ht="12.75">
      <c r="D50" s="27">
        <f t="shared" si="6"/>
        <v>380</v>
      </c>
      <c r="E50" s="27">
        <f t="shared" si="2"/>
        <v>0.8333333333333335</v>
      </c>
      <c r="F50" s="29">
        <f t="shared" si="3"/>
        <v>1.516196087157807</v>
      </c>
      <c r="G50" s="4">
        <f t="shared" si="7"/>
        <v>1</v>
      </c>
      <c r="H50" s="4">
        <f t="shared" si="7"/>
        <v>1</v>
      </c>
      <c r="I50" s="4">
        <f t="shared" si="7"/>
        <v>1</v>
      </c>
      <c r="J50" s="4">
        <f t="shared" si="7"/>
        <v>1.0949875662277453</v>
      </c>
      <c r="K50" s="5">
        <f t="shared" si="7"/>
        <v>1.3771354253666375</v>
      </c>
      <c r="L50" s="3"/>
      <c r="M50" s="4">
        <f t="shared" si="4"/>
        <v>0.16666666666666652</v>
      </c>
      <c r="N50" s="4">
        <f t="shared" si="1"/>
        <v>0.16666666666666652</v>
      </c>
      <c r="O50" s="4">
        <f t="shared" si="1"/>
        <v>0.16666666666666652</v>
      </c>
      <c r="P50" s="4">
        <f t="shared" si="1"/>
        <v>0.152208729858766</v>
      </c>
      <c r="Q50" s="5">
        <f t="shared" si="1"/>
        <v>0.12102416624878742</v>
      </c>
      <c r="S50" s="54">
        <f t="shared" si="5"/>
        <v>0.837005191655919</v>
      </c>
    </row>
    <row r="51" spans="4:19" ht="12.75">
      <c r="D51" s="27">
        <f t="shared" si="6"/>
        <v>390</v>
      </c>
      <c r="E51" s="27">
        <f t="shared" si="2"/>
        <v>0.855263157894737</v>
      </c>
      <c r="F51" s="29">
        <f t="shared" si="3"/>
        <v>1.5360164850900007</v>
      </c>
      <c r="G51" s="4">
        <f t="shared" si="7"/>
        <v>1</v>
      </c>
      <c r="H51" s="4">
        <f t="shared" si="7"/>
        <v>1</v>
      </c>
      <c r="I51" s="4">
        <f t="shared" si="7"/>
        <v>1</v>
      </c>
      <c r="J51" s="4">
        <f t="shared" si="7"/>
        <v>1.1030404979734272</v>
      </c>
      <c r="K51" s="5">
        <f t="shared" si="7"/>
        <v>1.3902486732843928</v>
      </c>
      <c r="L51" s="3"/>
      <c r="M51" s="4">
        <f t="shared" si="4"/>
        <v>0.14473684210526305</v>
      </c>
      <c r="N51" s="4">
        <f t="shared" si="1"/>
        <v>0.14473684210526305</v>
      </c>
      <c r="O51" s="4">
        <f t="shared" si="1"/>
        <v>0.14473684210526305</v>
      </c>
      <c r="P51" s="4">
        <f t="shared" si="1"/>
        <v>0.13121625395548245</v>
      </c>
      <c r="Q51" s="5">
        <f t="shared" si="1"/>
        <v>0.10410859933664207</v>
      </c>
      <c r="S51" s="54">
        <f t="shared" si="5"/>
        <v>0.8036793588076787</v>
      </c>
    </row>
    <row r="52" spans="4:19" ht="12.75">
      <c r="D52" s="27">
        <f t="shared" si="6"/>
        <v>400</v>
      </c>
      <c r="E52" s="27">
        <f t="shared" si="2"/>
        <v>0.8771929824561404</v>
      </c>
      <c r="F52" s="29">
        <f t="shared" si="3"/>
        <v>1.5555843629401254</v>
      </c>
      <c r="G52" s="4">
        <f aca="true" t="shared" si="8" ref="G52:K58">IF(G$10&lt;=COS($F52),1,((1+G$10^2-2*G$10*COS($F52))^0.5)/SIN($F52))</f>
        <v>1</v>
      </c>
      <c r="H52" s="4">
        <f t="shared" si="8"/>
        <v>1</v>
      </c>
      <c r="I52" s="4">
        <f t="shared" si="8"/>
        <v>1</v>
      </c>
      <c r="J52" s="4">
        <f t="shared" si="8"/>
        <v>1.1113390129672596</v>
      </c>
      <c r="K52" s="5">
        <f t="shared" si="8"/>
        <v>1.4035786702968733</v>
      </c>
      <c r="L52" s="3"/>
      <c r="M52" s="4">
        <f t="shared" si="4"/>
        <v>0.12280701754385959</v>
      </c>
      <c r="N52" s="4">
        <f t="shared" si="1"/>
        <v>0.12280701754385959</v>
      </c>
      <c r="O52" s="4">
        <f t="shared" si="1"/>
        <v>0.12280701754385959</v>
      </c>
      <c r="P52" s="4">
        <f t="shared" si="1"/>
        <v>0.1105036502011808</v>
      </c>
      <c r="Q52" s="5">
        <f t="shared" si="1"/>
        <v>0.0874956424906945</v>
      </c>
      <c r="S52" s="54">
        <f t="shared" si="5"/>
        <v>0.7700192087096853</v>
      </c>
    </row>
    <row r="53" spans="4:19" ht="12.75">
      <c r="D53" s="27">
        <f t="shared" si="6"/>
        <v>410</v>
      </c>
      <c r="E53" s="27">
        <f t="shared" si="2"/>
        <v>0.899122807017544</v>
      </c>
      <c r="F53" s="29">
        <f t="shared" si="3"/>
        <v>1.5749091332452905</v>
      </c>
      <c r="G53" s="4">
        <f t="shared" si="8"/>
        <v>1</v>
      </c>
      <c r="H53" s="4">
        <f t="shared" si="8"/>
        <v>1</v>
      </c>
      <c r="I53" s="4">
        <f t="shared" si="8"/>
        <v>1.0000084576480586</v>
      </c>
      <c r="J53" s="4">
        <f t="shared" si="8"/>
        <v>1.1198812475591304</v>
      </c>
      <c r="K53" s="5">
        <f t="shared" si="8"/>
        <v>1.4171307489379248</v>
      </c>
      <c r="L53" s="3"/>
      <c r="M53" s="4">
        <f t="shared" si="4"/>
        <v>0.10087719298245601</v>
      </c>
      <c r="N53" s="4">
        <f t="shared" si="1"/>
        <v>0.10087719298245601</v>
      </c>
      <c r="O53" s="4">
        <f t="shared" si="1"/>
        <v>0.1008763398058765</v>
      </c>
      <c r="P53" s="4">
        <f t="shared" si="1"/>
        <v>0.09007847323305557</v>
      </c>
      <c r="Q53" s="5">
        <f t="shared" si="1"/>
        <v>0.07118411131651677</v>
      </c>
      <c r="S53" s="54">
        <f t="shared" si="5"/>
        <v>0.7359788725799589</v>
      </c>
    </row>
    <row r="54" spans="4:19" ht="12.75">
      <c r="D54" s="27">
        <f t="shared" si="6"/>
        <v>420</v>
      </c>
      <c r="E54" s="27">
        <f t="shared" si="2"/>
        <v>0.9210526315789475</v>
      </c>
      <c r="F54" s="29">
        <f t="shared" si="3"/>
        <v>1.5939996379344095</v>
      </c>
      <c r="G54" s="4">
        <f t="shared" si="8"/>
        <v>1</v>
      </c>
      <c r="H54" s="4">
        <f t="shared" si="8"/>
        <v>1</v>
      </c>
      <c r="I54" s="4">
        <f t="shared" si="8"/>
        <v>1.0002692572262517</v>
      </c>
      <c r="J54" s="4">
        <f t="shared" si="8"/>
        <v>1.1286660084714557</v>
      </c>
      <c r="K54" s="5">
        <f t="shared" si="8"/>
        <v>1.4309104178395649</v>
      </c>
      <c r="L54" s="3"/>
      <c r="M54" s="4">
        <f t="shared" si="4"/>
        <v>0.07894736842105254</v>
      </c>
      <c r="N54" s="4">
        <f t="shared" si="1"/>
        <v>0.07894736842105254</v>
      </c>
      <c r="O54" s="4">
        <f t="shared" si="1"/>
        <v>0.078926116993712</v>
      </c>
      <c r="P54" s="4">
        <f t="shared" si="1"/>
        <v>0.06994750247504167</v>
      </c>
      <c r="Q54" s="5">
        <f t="shared" si="1"/>
        <v>0.055172823844730864</v>
      </c>
      <c r="S54" s="54">
        <f t="shared" si="5"/>
        <v>0.7015030071781972</v>
      </c>
    </row>
    <row r="55" spans="4:19" ht="12.75">
      <c r="D55" s="27">
        <f t="shared" si="6"/>
        <v>430</v>
      </c>
      <c r="E55" s="27">
        <f t="shared" si="2"/>
        <v>0.942982456140351</v>
      </c>
      <c r="F55" s="29">
        <f t="shared" si="3"/>
        <v>1.612864195613079</v>
      </c>
      <c r="G55" s="4">
        <f t="shared" si="8"/>
        <v>1</v>
      </c>
      <c r="H55" s="4">
        <f t="shared" si="8"/>
        <v>1</v>
      </c>
      <c r="I55" s="4">
        <f t="shared" si="8"/>
        <v>1.0008855057337476</v>
      </c>
      <c r="J55" s="4">
        <f t="shared" si="8"/>
        <v>1.13769271779589</v>
      </c>
      <c r="K55" s="5">
        <f t="shared" si="8"/>
        <v>1.4449233690606735</v>
      </c>
      <c r="L55" s="3"/>
      <c r="M55" s="4">
        <f t="shared" si="4"/>
        <v>0.05701754385964897</v>
      </c>
      <c r="N55" s="4">
        <f t="shared" si="1"/>
        <v>0.05701754385964897</v>
      </c>
      <c r="O55" s="4">
        <f t="shared" si="1"/>
        <v>0.05696709916670189</v>
      </c>
      <c r="P55" s="4">
        <f t="shared" si="1"/>
        <v>0.05011682237899172</v>
      </c>
      <c r="Q55" s="5">
        <f t="shared" si="1"/>
        <v>0.039460600527705045</v>
      </c>
      <c r="S55" s="54">
        <f t="shared" si="5"/>
        <v>0.6665240328524163</v>
      </c>
    </row>
    <row r="56" spans="4:19" ht="12.75">
      <c r="D56" s="27">
        <f t="shared" si="6"/>
        <v>440</v>
      </c>
      <c r="E56" s="27">
        <f t="shared" si="2"/>
        <v>0.9649122807017545</v>
      </c>
      <c r="F56" s="29">
        <f t="shared" si="3"/>
        <v>1.631510643926732</v>
      </c>
      <c r="G56" s="4">
        <f t="shared" si="8"/>
        <v>1</v>
      </c>
      <c r="H56" s="4">
        <f t="shared" si="8"/>
        <v>1</v>
      </c>
      <c r="I56" s="4">
        <f t="shared" si="8"/>
        <v>1.0018459492939205</v>
      </c>
      <c r="J56" s="4">
        <f t="shared" si="8"/>
        <v>1.1469613662572689</v>
      </c>
      <c r="K56" s="5">
        <f t="shared" si="8"/>
        <v>1.459175485784751</v>
      </c>
      <c r="L56" s="3"/>
      <c r="M56" s="4">
        <f t="shared" si="4"/>
        <v>0.0350877192982455</v>
      </c>
      <c r="N56" s="4">
        <f t="shared" si="1"/>
        <v>0.0350877192982455</v>
      </c>
      <c r="O56" s="4">
        <f t="shared" si="1"/>
        <v>0.03502306848969602</v>
      </c>
      <c r="P56" s="4">
        <f t="shared" si="1"/>
        <v>0.030591892918540694</v>
      </c>
      <c r="Q56" s="5">
        <f t="shared" si="1"/>
        <v>0.024046264236254746</v>
      </c>
      <c r="S56" s="54">
        <f t="shared" si="5"/>
        <v>0.6309582813098289</v>
      </c>
    </row>
    <row r="57" spans="4:19" ht="12.75">
      <c r="D57" s="27">
        <f t="shared" si="6"/>
        <v>450</v>
      </c>
      <c r="E57" s="27">
        <f t="shared" si="2"/>
        <v>0.986842105263158</v>
      </c>
      <c r="F57" s="29">
        <f t="shared" si="3"/>
        <v>1.6499463776140773</v>
      </c>
      <c r="G57" s="4">
        <f t="shared" si="8"/>
        <v>1</v>
      </c>
      <c r="H57" s="4">
        <f t="shared" si="8"/>
        <v>1</v>
      </c>
      <c r="I57" s="4">
        <f t="shared" si="8"/>
        <v>1.0031405625829488</v>
      </c>
      <c r="J57" s="4">
        <f t="shared" si="8"/>
        <v>1.1564724735550427</v>
      </c>
      <c r="K57" s="5">
        <f t="shared" si="8"/>
        <v>1.473672850408604</v>
      </c>
      <c r="L57" s="3"/>
      <c r="M57" s="4">
        <f t="shared" si="4"/>
        <v>0.013157894736842035</v>
      </c>
      <c r="N57" s="4">
        <f t="shared" si="1"/>
        <v>0.013157894736842035</v>
      </c>
      <c r="O57" s="4">
        <f t="shared" si="1"/>
        <v>0.013116700916731219</v>
      </c>
      <c r="P57" s="4">
        <f t="shared" si="1"/>
        <v>0.011377611692212734</v>
      </c>
      <c r="Q57" s="5">
        <f t="shared" si="1"/>
        <v>0.00892864025634574</v>
      </c>
      <c r="S57" s="54">
        <f t="shared" si="5"/>
        <v>0.5947004861532116</v>
      </c>
    </row>
    <row r="58" spans="4:19" ht="13.5" thickBot="1">
      <c r="D58" s="28">
        <f t="shared" si="6"/>
        <v>460</v>
      </c>
      <c r="E58" s="28">
        <f t="shared" si="2"/>
        <v>1.0087719298245614</v>
      </c>
      <c r="F58" s="30">
        <f t="shared" si="3"/>
        <v>1.668178382774879</v>
      </c>
      <c r="G58" s="7">
        <f t="shared" si="8"/>
        <v>1</v>
      </c>
      <c r="H58" s="7">
        <f t="shared" si="8"/>
        <v>1</v>
      </c>
      <c r="I58" s="7">
        <f t="shared" si="8"/>
        <v>1.004760440846132</v>
      </c>
      <c r="J58" s="7">
        <f t="shared" si="8"/>
        <v>1.1662270547974762</v>
      </c>
      <c r="K58" s="8">
        <f t="shared" si="8"/>
        <v>1.4884217530453305</v>
      </c>
      <c r="L58" s="6"/>
      <c r="M58" s="7">
        <f t="shared" si="4"/>
        <v>-0.00877192982456143</v>
      </c>
      <c r="N58" s="7">
        <f t="shared" si="1"/>
        <v>-0.00877192982456143</v>
      </c>
      <c r="O58" s="7">
        <f t="shared" si="1"/>
        <v>-0.00873036941738509</v>
      </c>
      <c r="P58" s="7">
        <f t="shared" si="1"/>
        <v>-0.007521631219646795</v>
      </c>
      <c r="Q58" s="8">
        <f t="shared" si="1"/>
        <v>-0.005893443714198578</v>
      </c>
      <c r="S58" s="55">
        <f t="shared" si="5"/>
        <v>0.5576156676440217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D3">
      <selection activeCell="E6" sqref="E6"/>
    </sheetView>
  </sheetViews>
  <sheetFormatPr defaultColWidth="8.8515625" defaultRowHeight="12.75"/>
  <cols>
    <col min="1" max="3" width="8.8515625" style="0" customWidth="1"/>
    <col min="4" max="4" width="14.140625" style="0" customWidth="1"/>
    <col min="5" max="18" width="8.8515625" style="0" customWidth="1"/>
    <col min="19" max="19" width="11.8515625" style="0" customWidth="1"/>
  </cols>
  <sheetData>
    <row r="1" ht="13.5" thickBot="1">
      <c r="A1" t="s">
        <v>0</v>
      </c>
    </row>
    <row r="2" spans="1:8" ht="12.75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1045.903148086108</v>
      </c>
    </row>
    <row r="3" spans="1:8" ht="12.75">
      <c r="A3" s="12" t="s">
        <v>2</v>
      </c>
      <c r="B3" s="16">
        <v>8</v>
      </c>
      <c r="D3" s="19" t="s">
        <v>15</v>
      </c>
      <c r="E3" s="16">
        <f>E5*B9</f>
        <v>173.5</v>
      </c>
      <c r="G3" s="12" t="s">
        <v>26</v>
      </c>
      <c r="H3" s="16">
        <f>PI()^2*29000*B10/E3^2</f>
        <v>352.75460721813283</v>
      </c>
    </row>
    <row r="4" spans="1:8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683.6508076694616</v>
      </c>
    </row>
    <row r="5" spans="1:9" ht="13.5" thickBot="1">
      <c r="A5" s="12" t="s">
        <v>4</v>
      </c>
      <c r="B5" s="16">
        <v>8</v>
      </c>
      <c r="D5" s="19" t="s">
        <v>16</v>
      </c>
      <c r="E5" s="16">
        <v>50</v>
      </c>
      <c r="G5" s="17" t="s">
        <v>28</v>
      </c>
      <c r="H5" s="18">
        <f>(B7+B10)/B2</f>
        <v>16.12938596491228</v>
      </c>
      <c r="I5" t="s">
        <v>29</v>
      </c>
    </row>
    <row r="6" spans="1:7" ht="13.5" thickBot="1">
      <c r="A6" s="12" t="s">
        <v>5</v>
      </c>
      <c r="B6" s="16">
        <v>0.435</v>
      </c>
      <c r="D6" s="19"/>
      <c r="E6" s="16"/>
      <c r="G6" s="1"/>
    </row>
    <row r="7" spans="1:8" ht="15" thickBot="1">
      <c r="A7" s="12" t="s">
        <v>6</v>
      </c>
      <c r="B7" s="16">
        <v>110</v>
      </c>
      <c r="D7" s="20" t="s">
        <v>23</v>
      </c>
      <c r="E7" s="18">
        <f>E5*($E$2/29000)^0.5</f>
        <v>2.0761369963434992</v>
      </c>
      <c r="G7" s="53" t="s">
        <v>30</v>
      </c>
      <c r="H7" s="22">
        <f>B8*E2</f>
        <v>1375</v>
      </c>
    </row>
    <row r="8" spans="1:2" ht="12.75">
      <c r="A8" s="12" t="s">
        <v>7</v>
      </c>
      <c r="B8" s="16">
        <v>27.5</v>
      </c>
    </row>
    <row r="9" spans="1:19" ht="13.5" thickBot="1">
      <c r="A9" s="12" t="s">
        <v>8</v>
      </c>
      <c r="B9" s="16">
        <v>3.47</v>
      </c>
      <c r="Q9" t="s">
        <v>32</v>
      </c>
      <c r="S9" t="s">
        <v>33</v>
      </c>
    </row>
    <row r="10" spans="1:19" ht="13.5" thickBot="1">
      <c r="A10" s="12" t="s">
        <v>9</v>
      </c>
      <c r="B10" s="16">
        <v>37.1</v>
      </c>
      <c r="D10" s="42"/>
      <c r="E10" s="42"/>
      <c r="F10" s="46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9" t="s">
        <v>21</v>
      </c>
      <c r="M10" s="10">
        <v>-1</v>
      </c>
      <c r="N10" s="10">
        <v>-0.5</v>
      </c>
      <c r="O10" s="10">
        <v>0</v>
      </c>
      <c r="P10" s="10">
        <v>0.5</v>
      </c>
      <c r="Q10" s="11">
        <v>1</v>
      </c>
      <c r="S10" s="56"/>
    </row>
    <row r="11" spans="1:19" ht="19.5" thickBot="1">
      <c r="A11" s="12" t="s">
        <v>11</v>
      </c>
      <c r="B11" s="16">
        <v>9.27</v>
      </c>
      <c r="D11" s="43" t="s">
        <v>17</v>
      </c>
      <c r="E11" s="43" t="s">
        <v>18</v>
      </c>
      <c r="F11" s="47" t="s">
        <v>19</v>
      </c>
      <c r="G11" s="44" t="s">
        <v>20</v>
      </c>
      <c r="H11" s="44" t="s">
        <v>20</v>
      </c>
      <c r="I11" s="44" t="s">
        <v>20</v>
      </c>
      <c r="J11" s="44" t="s">
        <v>20</v>
      </c>
      <c r="K11" s="45" t="s">
        <v>20</v>
      </c>
      <c r="L11" s="3"/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27">
        <v>0</v>
      </c>
      <c r="E12" s="27">
        <f>D12/($B$2*$E$2)</f>
        <v>0</v>
      </c>
      <c r="F12" s="29">
        <f>$E$7*E12^0.5</f>
        <v>0</v>
      </c>
      <c r="G12" s="4">
        <f aca="true" t="shared" si="0" ref="G12:K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t="shared" si="0"/>
        <v>1</v>
      </c>
      <c r="L12" s="3"/>
      <c r="M12" s="4">
        <f>(1-$E12)/G12</f>
        <v>1</v>
      </c>
      <c r="N12" s="4">
        <f aca="true" t="shared" si="1" ref="N12:Q58">(1-$E12)/H12</f>
        <v>1</v>
      </c>
      <c r="O12" s="4">
        <f t="shared" si="1"/>
        <v>1</v>
      </c>
      <c r="P12" s="4">
        <f t="shared" si="1"/>
        <v>1</v>
      </c>
      <c r="Q12" s="5">
        <f t="shared" si="1"/>
        <v>1</v>
      </c>
      <c r="S12" s="54">
        <f>(($H$5*($H$3-D12)*($H$4-D12))^0.5)/($H$7)</f>
        <v>1.4343651734571825</v>
      </c>
    </row>
    <row r="13" spans="1:19" ht="13.5" thickBot="1">
      <c r="A13" s="1"/>
      <c r="D13" s="27">
        <f>+D12+10</f>
        <v>10</v>
      </c>
      <c r="E13" s="27">
        <f aca="true" t="shared" si="2" ref="E13:E58">D13/($B$2*$E$2)</f>
        <v>0.02192982456140351</v>
      </c>
      <c r="F13" s="29">
        <f aca="true" t="shared" si="3" ref="F13:F58">$E$7*E13^0.5</f>
        <v>0.30744935496455117</v>
      </c>
      <c r="G13" s="4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0"/>
        <v>1.0119331081823089</v>
      </c>
      <c r="L13" s="3"/>
      <c r="M13" s="4">
        <f aca="true" t="shared" si="4" ref="M13:M58">(1-$E13)/G13</f>
        <v>0.9780701754385965</v>
      </c>
      <c r="N13" s="4">
        <f t="shared" si="1"/>
        <v>0.9780701754385965</v>
      </c>
      <c r="O13" s="4">
        <f t="shared" si="1"/>
        <v>0.9780701754385965</v>
      </c>
      <c r="P13" s="4">
        <f t="shared" si="1"/>
        <v>0.9780701754385965</v>
      </c>
      <c r="Q13" s="5">
        <f t="shared" si="1"/>
        <v>0.9665363921094163</v>
      </c>
      <c r="S13" s="54">
        <f aca="true" t="shared" si="5" ref="S13:S58">(($H$5*($H$3-D13)*($H$4-D13))^0.5)/($H$7)</f>
        <v>1.4035092751297469</v>
      </c>
    </row>
    <row r="14" spans="1:19" ht="12.75">
      <c r="A14" s="15" t="s">
        <v>12</v>
      </c>
      <c r="B14" s="11">
        <v>0.536</v>
      </c>
      <c r="D14" s="27">
        <f aca="true" t="shared" si="6" ref="D14:D58">+D13+10</f>
        <v>20</v>
      </c>
      <c r="E14" s="27">
        <f t="shared" si="2"/>
        <v>0.04385964912280702</v>
      </c>
      <c r="F14" s="29">
        <f t="shared" si="3"/>
        <v>0.43479904753372817</v>
      </c>
      <c r="G14" s="4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0"/>
        <v>1.0241057599171943</v>
      </c>
      <c r="L14" s="3"/>
      <c r="M14" s="4">
        <f t="shared" si="4"/>
        <v>0.956140350877193</v>
      </c>
      <c r="N14" s="4">
        <f t="shared" si="1"/>
        <v>0.956140350877193</v>
      </c>
      <c r="O14" s="4">
        <f t="shared" si="1"/>
        <v>0.956140350877193</v>
      </c>
      <c r="P14" s="4">
        <f t="shared" si="1"/>
        <v>0.956140350877193</v>
      </c>
      <c r="Q14" s="5">
        <f t="shared" si="1"/>
        <v>0.9336343845527274</v>
      </c>
      <c r="S14" s="54">
        <f t="shared" si="5"/>
        <v>1.3725812795668644</v>
      </c>
    </row>
    <row r="15" spans="1:19" ht="13.5" thickBot="1">
      <c r="A15" s="17" t="s">
        <v>13</v>
      </c>
      <c r="B15" s="18">
        <v>531</v>
      </c>
      <c r="D15" s="27">
        <f t="shared" si="6"/>
        <v>30</v>
      </c>
      <c r="E15" s="27">
        <f t="shared" si="2"/>
        <v>0.06578947368421054</v>
      </c>
      <c r="F15" s="29">
        <f t="shared" si="3"/>
        <v>0.5325179035528813</v>
      </c>
      <c r="G15" s="4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</v>
      </c>
      <c r="K15" s="5">
        <f t="shared" si="0"/>
        <v>1.0365250650450988</v>
      </c>
      <c r="L15" s="3"/>
      <c r="M15" s="4">
        <f t="shared" si="4"/>
        <v>0.9342105263157895</v>
      </c>
      <c r="N15" s="4">
        <f t="shared" si="1"/>
        <v>0.9342105263157895</v>
      </c>
      <c r="O15" s="4">
        <f t="shared" si="1"/>
        <v>0.9342105263157895</v>
      </c>
      <c r="P15" s="4">
        <f t="shared" si="1"/>
        <v>0.9342105263157895</v>
      </c>
      <c r="Q15" s="5">
        <f t="shared" si="1"/>
        <v>0.9012908204734464</v>
      </c>
      <c r="S15" s="54">
        <f t="shared" si="5"/>
        <v>1.3415762005020078</v>
      </c>
    </row>
    <row r="16" spans="4:19" ht="12.75">
      <c r="D16" s="27">
        <f t="shared" si="6"/>
        <v>40</v>
      </c>
      <c r="E16" s="27">
        <f t="shared" si="2"/>
        <v>0.08771929824561404</v>
      </c>
      <c r="F16" s="29">
        <f t="shared" si="3"/>
        <v>0.6148987099291023</v>
      </c>
      <c r="G16" s="4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</v>
      </c>
      <c r="K16" s="5">
        <f t="shared" si="0"/>
        <v>1.0491984167385293</v>
      </c>
      <c r="L16" s="3"/>
      <c r="M16" s="4">
        <f t="shared" si="4"/>
        <v>0.9122807017543859</v>
      </c>
      <c r="N16" s="4">
        <f t="shared" si="1"/>
        <v>0.9122807017543859</v>
      </c>
      <c r="O16" s="4">
        <f t="shared" si="1"/>
        <v>0.9122807017543859</v>
      </c>
      <c r="P16" s="4">
        <f t="shared" si="1"/>
        <v>0.9122807017543859</v>
      </c>
      <c r="Q16" s="5">
        <f t="shared" si="1"/>
        <v>0.8695025528062108</v>
      </c>
      <c r="S16" s="54">
        <f t="shared" si="5"/>
        <v>1.3104885667502806</v>
      </c>
    </row>
    <row r="17" spans="1:19" ht="12.75">
      <c r="A17" t="s">
        <v>14</v>
      </c>
      <c r="D17" s="27">
        <f t="shared" si="6"/>
        <v>50</v>
      </c>
      <c r="E17" s="27">
        <f t="shared" si="2"/>
        <v>0.10964912280701755</v>
      </c>
      <c r="F17" s="29">
        <f t="shared" si="3"/>
        <v>0.6874776573391989</v>
      </c>
      <c r="G17" s="4">
        <f t="shared" si="0"/>
        <v>1</v>
      </c>
      <c r="H17" s="4">
        <f t="shared" si="0"/>
        <v>1</v>
      </c>
      <c r="I17" s="4">
        <f t="shared" si="0"/>
        <v>1</v>
      </c>
      <c r="J17" s="4">
        <f t="shared" si="0"/>
        <v>1</v>
      </c>
      <c r="K17" s="5">
        <f t="shared" si="0"/>
        <v>1.0621335057529602</v>
      </c>
      <c r="L17" s="3"/>
      <c r="M17" s="4">
        <f t="shared" si="4"/>
        <v>0.8903508771929824</v>
      </c>
      <c r="N17" s="4">
        <f t="shared" si="1"/>
        <v>0.8903508771929824</v>
      </c>
      <c r="O17" s="4">
        <f t="shared" si="1"/>
        <v>0.8903508771929824</v>
      </c>
      <c r="P17" s="4">
        <f t="shared" si="1"/>
        <v>0.8903508771929824</v>
      </c>
      <c r="Q17" s="5">
        <f t="shared" si="1"/>
        <v>0.838266444256272</v>
      </c>
      <c r="S17" s="54">
        <f t="shared" si="5"/>
        <v>1.2793123600226861</v>
      </c>
    </row>
    <row r="18" spans="4:19" ht="12.75">
      <c r="D18" s="27">
        <f t="shared" si="6"/>
        <v>60</v>
      </c>
      <c r="E18" s="27">
        <f t="shared" si="2"/>
        <v>0.13157894736842107</v>
      </c>
      <c r="F18" s="29">
        <f t="shared" si="3"/>
        <v>0.7530940414109725</v>
      </c>
      <c r="G18" s="4">
        <f t="shared" si="0"/>
        <v>1</v>
      </c>
      <c r="H18" s="4">
        <f t="shared" si="0"/>
        <v>1</v>
      </c>
      <c r="I18" s="4">
        <f t="shared" si="0"/>
        <v>1</v>
      </c>
      <c r="J18" s="4">
        <f t="shared" si="0"/>
        <v>1</v>
      </c>
      <c r="K18" s="5">
        <f t="shared" si="0"/>
        <v>1.0753383355465969</v>
      </c>
      <c r="L18" s="3"/>
      <c r="M18" s="4">
        <f t="shared" si="4"/>
        <v>0.868421052631579</v>
      </c>
      <c r="N18" s="4">
        <f t="shared" si="1"/>
        <v>0.868421052631579</v>
      </c>
      <c r="O18" s="4">
        <f t="shared" si="1"/>
        <v>0.868421052631579</v>
      </c>
      <c r="P18" s="4">
        <f t="shared" si="1"/>
        <v>0.868421052631579</v>
      </c>
      <c r="Q18" s="5">
        <f t="shared" si="1"/>
        <v>0.8075793672790049</v>
      </c>
      <c r="S18" s="54">
        <f t="shared" si="5"/>
        <v>1.2480409426474093</v>
      </c>
    </row>
    <row r="19" spans="4:19" ht="12.75">
      <c r="D19" s="27">
        <f t="shared" si="6"/>
        <v>70</v>
      </c>
      <c r="E19" s="27">
        <f t="shared" si="2"/>
        <v>0.15350877192982457</v>
      </c>
      <c r="F19" s="29">
        <f t="shared" si="3"/>
        <v>0.8134345339834239</v>
      </c>
      <c r="G19" s="4">
        <f t="shared" si="0"/>
        <v>1</v>
      </c>
      <c r="H19" s="4">
        <f t="shared" si="0"/>
        <v>1</v>
      </c>
      <c r="I19" s="4">
        <f t="shared" si="0"/>
        <v>1</v>
      </c>
      <c r="J19" s="4">
        <f t="shared" si="0"/>
        <v>1</v>
      </c>
      <c r="K19" s="5">
        <f t="shared" si="0"/>
        <v>1.0888212383314202</v>
      </c>
      <c r="L19" s="3"/>
      <c r="M19" s="4">
        <f t="shared" si="4"/>
        <v>0.8464912280701754</v>
      </c>
      <c r="N19" s="4">
        <f t="shared" si="1"/>
        <v>0.8464912280701754</v>
      </c>
      <c r="O19" s="4">
        <f t="shared" si="1"/>
        <v>0.8464912280701754</v>
      </c>
      <c r="P19" s="4">
        <f t="shared" si="1"/>
        <v>0.8464912280701754</v>
      </c>
      <c r="Q19" s="5">
        <f t="shared" si="1"/>
        <v>0.777438204059459</v>
      </c>
      <c r="S19" s="54">
        <f t="shared" si="5"/>
        <v>1.2166669731834847</v>
      </c>
    </row>
    <row r="20" spans="4:19" ht="12.75">
      <c r="D20" s="27">
        <f t="shared" si="6"/>
        <v>80</v>
      </c>
      <c r="E20" s="27">
        <f t="shared" si="2"/>
        <v>0.1754385964912281</v>
      </c>
      <c r="F20" s="29">
        <f t="shared" si="3"/>
        <v>0.8695980950674563</v>
      </c>
      <c r="G20" s="4">
        <f t="shared" si="0"/>
        <v>1</v>
      </c>
      <c r="H20" s="4">
        <f t="shared" si="0"/>
        <v>1</v>
      </c>
      <c r="I20" s="4">
        <f t="shared" si="0"/>
        <v>1</v>
      </c>
      <c r="J20" s="4">
        <f t="shared" si="0"/>
        <v>1</v>
      </c>
      <c r="K20" s="5">
        <f t="shared" si="0"/>
        <v>1.1025908921231324</v>
      </c>
      <c r="L20" s="3"/>
      <c r="M20" s="4">
        <f t="shared" si="4"/>
        <v>0.8245614035087719</v>
      </c>
      <c r="N20" s="4">
        <f t="shared" si="1"/>
        <v>0.8245614035087719</v>
      </c>
      <c r="O20" s="4">
        <f t="shared" si="1"/>
        <v>0.8245614035087719</v>
      </c>
      <c r="P20" s="4">
        <f t="shared" si="1"/>
        <v>0.8245614035087719</v>
      </c>
      <c r="Q20" s="5">
        <f t="shared" si="1"/>
        <v>0.7478398464919377</v>
      </c>
      <c r="S20" s="54">
        <f t="shared" si="5"/>
        <v>1.1851823074280592</v>
      </c>
    </row>
    <row r="21" spans="4:19" ht="12.75">
      <c r="D21" s="27">
        <f t="shared" si="6"/>
        <v>90</v>
      </c>
      <c r="E21" s="27">
        <f t="shared" si="2"/>
        <v>0.1973684210526316</v>
      </c>
      <c r="F21" s="29">
        <f t="shared" si="3"/>
        <v>0.9223480648936535</v>
      </c>
      <c r="G21" s="4">
        <f t="shared" si="0"/>
        <v>1</v>
      </c>
      <c r="H21" s="4">
        <f t="shared" si="0"/>
        <v>1</v>
      </c>
      <c r="I21" s="4">
        <f t="shared" si="0"/>
        <v>1</v>
      </c>
      <c r="J21" s="4">
        <f t="shared" si="0"/>
        <v>1</v>
      </c>
      <c r="K21" s="5">
        <f t="shared" si="0"/>
        <v>1.1166563388632942</v>
      </c>
      <c r="L21" s="3"/>
      <c r="M21" s="4">
        <f t="shared" si="4"/>
        <v>0.8026315789473684</v>
      </c>
      <c r="N21" s="4">
        <f t="shared" si="1"/>
        <v>0.8026315789473684</v>
      </c>
      <c r="O21" s="4">
        <f t="shared" si="1"/>
        <v>0.8026315789473684</v>
      </c>
      <c r="P21" s="4">
        <f t="shared" si="1"/>
        <v>0.8026315789473684</v>
      </c>
      <c r="Q21" s="5">
        <f t="shared" si="1"/>
        <v>0.7187811961596091</v>
      </c>
      <c r="S21" s="54">
        <f t="shared" si="5"/>
        <v>1.1535778816964828</v>
      </c>
    </row>
    <row r="22" spans="4:19" ht="12.75">
      <c r="D22" s="27">
        <f t="shared" si="6"/>
        <v>100</v>
      </c>
      <c r="E22" s="27">
        <f t="shared" si="2"/>
        <v>0.2192982456140351</v>
      </c>
      <c r="F22" s="29">
        <f t="shared" si="3"/>
        <v>0.9722402268375783</v>
      </c>
      <c r="G22" s="4">
        <f t="shared" si="0"/>
        <v>1</v>
      </c>
      <c r="H22" s="4">
        <f t="shared" si="0"/>
        <v>1</v>
      </c>
      <c r="I22" s="4">
        <f t="shared" si="0"/>
        <v>1</v>
      </c>
      <c r="J22" s="4">
        <f t="shared" si="0"/>
        <v>1</v>
      </c>
      <c r="K22" s="5">
        <f t="shared" si="0"/>
        <v>1.1310270036931402</v>
      </c>
      <c r="L22" s="3"/>
      <c r="M22" s="4">
        <f t="shared" si="4"/>
        <v>0.7807017543859649</v>
      </c>
      <c r="N22" s="4">
        <f t="shared" si="1"/>
        <v>0.7807017543859649</v>
      </c>
      <c r="O22" s="4">
        <f t="shared" si="1"/>
        <v>0.7807017543859649</v>
      </c>
      <c r="P22" s="4">
        <f t="shared" si="1"/>
        <v>0.7807017543859649</v>
      </c>
      <c r="Q22" s="5">
        <f t="shared" si="1"/>
        <v>0.6902591643141508</v>
      </c>
      <c r="S22" s="54">
        <f t="shared" si="5"/>
        <v>1.1218435744487727</v>
      </c>
    </row>
    <row r="23" spans="4:19" ht="12.75">
      <c r="D23" s="27">
        <f t="shared" si="6"/>
        <v>110</v>
      </c>
      <c r="E23" s="27">
        <f t="shared" si="2"/>
        <v>0.24122807017543862</v>
      </c>
      <c r="F23" s="29">
        <f t="shared" si="3"/>
        <v>1.0196941524542074</v>
      </c>
      <c r="G23" s="4">
        <f t="shared" si="0"/>
        <v>1</v>
      </c>
      <c r="H23" s="4">
        <f t="shared" si="0"/>
        <v>1</v>
      </c>
      <c r="I23" s="4">
        <f t="shared" si="0"/>
        <v>1</v>
      </c>
      <c r="J23" s="4">
        <f t="shared" si="0"/>
        <v>1</v>
      </c>
      <c r="K23" s="5">
        <f t="shared" si="0"/>
        <v>1.1457127154653817</v>
      </c>
      <c r="L23" s="3"/>
      <c r="M23" s="4">
        <f t="shared" si="4"/>
        <v>0.7587719298245614</v>
      </c>
      <c r="N23" s="4">
        <f t="shared" si="1"/>
        <v>0.7587719298245614</v>
      </c>
      <c r="O23" s="4">
        <f t="shared" si="1"/>
        <v>0.7587719298245614</v>
      </c>
      <c r="P23" s="4">
        <f t="shared" si="1"/>
        <v>0.7587719298245614</v>
      </c>
      <c r="Q23" s="5">
        <f t="shared" si="1"/>
        <v>0.6622706718554248</v>
      </c>
      <c r="S23" s="54">
        <f t="shared" si="5"/>
        <v>1.0899680412830748</v>
      </c>
    </row>
    <row r="24" spans="4:19" ht="12.75">
      <c r="D24" s="27">
        <f t="shared" si="6"/>
        <v>120</v>
      </c>
      <c r="E24" s="27">
        <f t="shared" si="2"/>
        <v>0.26315789473684215</v>
      </c>
      <c r="F24" s="29">
        <f t="shared" si="3"/>
        <v>1.0650358071057626</v>
      </c>
      <c r="G24" s="4">
        <f t="shared" si="0"/>
        <v>1</v>
      </c>
      <c r="H24" s="4">
        <f t="shared" si="0"/>
        <v>1</v>
      </c>
      <c r="I24" s="4">
        <f t="shared" si="0"/>
        <v>1</v>
      </c>
      <c r="J24" s="4">
        <f t="shared" si="0"/>
        <v>1.0001575046601914</v>
      </c>
      <c r="K24" s="5">
        <f t="shared" si="0"/>
        <v>1.160723728587766</v>
      </c>
      <c r="L24" s="3"/>
      <c r="M24" s="4">
        <f t="shared" si="4"/>
        <v>0.7368421052631579</v>
      </c>
      <c r="N24" s="4">
        <f t="shared" si="1"/>
        <v>0.7368421052631579</v>
      </c>
      <c r="O24" s="4">
        <f t="shared" si="1"/>
        <v>0.7368421052631579</v>
      </c>
      <c r="P24" s="4">
        <f t="shared" si="1"/>
        <v>0.7367260674742462</v>
      </c>
      <c r="Q24" s="5">
        <f t="shared" si="1"/>
        <v>0.6348126493111861</v>
      </c>
      <c r="S24" s="54">
        <f t="shared" si="5"/>
        <v>1.057938516927489</v>
      </c>
    </row>
    <row r="25" spans="4:19" ht="12.75">
      <c r="D25" s="27">
        <f t="shared" si="6"/>
        <v>130</v>
      </c>
      <c r="E25" s="27">
        <f t="shared" si="2"/>
        <v>0.28508771929824567</v>
      </c>
      <c r="F25" s="29">
        <f t="shared" si="3"/>
        <v>1.1085244139330184</v>
      </c>
      <c r="G25" s="4">
        <f t="shared" si="0"/>
        <v>1</v>
      </c>
      <c r="H25" s="4">
        <f t="shared" si="0"/>
        <v>1</v>
      </c>
      <c r="I25" s="4">
        <f t="shared" si="0"/>
        <v>1</v>
      </c>
      <c r="J25" s="4">
        <f t="shared" si="0"/>
        <v>1.0018195089944884</v>
      </c>
      <c r="K25" s="5">
        <f t="shared" si="0"/>
        <v>1.1760707463003783</v>
      </c>
      <c r="L25" s="3"/>
      <c r="M25" s="4">
        <f t="shared" si="4"/>
        <v>0.7149122807017543</v>
      </c>
      <c r="N25" s="4">
        <f t="shared" si="1"/>
        <v>0.7149122807017543</v>
      </c>
      <c r="O25" s="4">
        <f t="shared" si="1"/>
        <v>0.7149122807017543</v>
      </c>
      <c r="P25" s="4">
        <f t="shared" si="1"/>
        <v>0.7136138538760354</v>
      </c>
      <c r="Q25" s="5">
        <f t="shared" si="1"/>
        <v>0.6078820368168223</v>
      </c>
      <c r="S25" s="54">
        <f t="shared" si="5"/>
        <v>1.0257405760097513</v>
      </c>
    </row>
    <row r="26" spans="4:19" ht="12.75">
      <c r="D26" s="27">
        <f t="shared" si="6"/>
        <v>140</v>
      </c>
      <c r="E26" s="27">
        <f t="shared" si="2"/>
        <v>0.30701754385964913</v>
      </c>
      <c r="F26" s="29">
        <f t="shared" si="3"/>
        <v>1.1503701500619965</v>
      </c>
      <c r="G26" s="4">
        <f t="shared" si="0"/>
        <v>1</v>
      </c>
      <c r="H26" s="4">
        <f t="shared" si="0"/>
        <v>1</v>
      </c>
      <c r="I26" s="4">
        <f t="shared" si="0"/>
        <v>1</v>
      </c>
      <c r="J26" s="4">
        <f t="shared" si="0"/>
        <v>1.0050486686168132</v>
      </c>
      <c r="K26" s="5">
        <f t="shared" si="0"/>
        <v>1.1917649454976849</v>
      </c>
      <c r="L26" s="3"/>
      <c r="M26" s="4">
        <f t="shared" si="4"/>
        <v>0.6929824561403508</v>
      </c>
      <c r="N26" s="4">
        <f t="shared" si="1"/>
        <v>0.6929824561403508</v>
      </c>
      <c r="O26" s="4">
        <f t="shared" si="1"/>
        <v>0.6929824561403508</v>
      </c>
      <c r="P26" s="4">
        <f t="shared" si="1"/>
        <v>0.6895013921008025</v>
      </c>
      <c r="Q26" s="5">
        <f t="shared" si="1"/>
        <v>0.5814757840951255</v>
      </c>
      <c r="S26" s="54">
        <f t="shared" si="5"/>
        <v>0.9933578418881622</v>
      </c>
    </row>
    <row r="27" spans="4:19" ht="12.75">
      <c r="D27" s="27">
        <f t="shared" si="6"/>
        <v>150</v>
      </c>
      <c r="E27" s="27">
        <f t="shared" si="2"/>
        <v>0.32894736842105265</v>
      </c>
      <c r="F27" s="29">
        <f t="shared" si="3"/>
        <v>1.190746231579919</v>
      </c>
      <c r="G27" s="4">
        <f t="shared" si="0"/>
        <v>1</v>
      </c>
      <c r="H27" s="4">
        <f t="shared" si="0"/>
        <v>1</v>
      </c>
      <c r="I27" s="4">
        <f t="shared" si="0"/>
        <v>1</v>
      </c>
      <c r="J27" s="4">
        <f t="shared" si="0"/>
        <v>1.0096070504738726</v>
      </c>
      <c r="K27" s="5">
        <f t="shared" si="0"/>
        <v>1.207818003216259</v>
      </c>
      <c r="L27" s="3"/>
      <c r="M27" s="4">
        <f t="shared" si="4"/>
        <v>0.6710526315789473</v>
      </c>
      <c r="N27" s="4">
        <f t="shared" si="1"/>
        <v>0.6710526315789473</v>
      </c>
      <c r="O27" s="4">
        <f t="shared" si="1"/>
        <v>0.6710526315789473</v>
      </c>
      <c r="P27" s="4">
        <f t="shared" si="1"/>
        <v>0.6646671408088719</v>
      </c>
      <c r="Q27" s="5">
        <f t="shared" si="1"/>
        <v>0.5555908504360949</v>
      </c>
      <c r="S27" s="54">
        <f t="shared" si="5"/>
        <v>0.9607716294221047</v>
      </c>
    </row>
    <row r="28" spans="4:19" ht="12.75">
      <c r="D28" s="27">
        <f t="shared" si="6"/>
        <v>160</v>
      </c>
      <c r="E28" s="27">
        <f t="shared" si="2"/>
        <v>0.3508771929824562</v>
      </c>
      <c r="F28" s="29">
        <f t="shared" si="3"/>
        <v>1.2297974198582047</v>
      </c>
      <c r="G28" s="4">
        <f t="shared" si="0"/>
        <v>1</v>
      </c>
      <c r="H28" s="4">
        <f t="shared" si="0"/>
        <v>1</v>
      </c>
      <c r="I28" s="4">
        <f t="shared" si="0"/>
        <v>1</v>
      </c>
      <c r="J28" s="4">
        <f t="shared" si="0"/>
        <v>1.0153157162704762</v>
      </c>
      <c r="K28" s="5">
        <f t="shared" si="0"/>
        <v>1.2242421249200652</v>
      </c>
      <c r="L28" s="3"/>
      <c r="M28" s="4">
        <f t="shared" si="4"/>
        <v>0.6491228070175439</v>
      </c>
      <c r="N28" s="4">
        <f t="shared" si="1"/>
        <v>0.6491228070175439</v>
      </c>
      <c r="O28" s="4">
        <f t="shared" si="1"/>
        <v>0.6491228070175439</v>
      </c>
      <c r="P28" s="4">
        <f t="shared" si="1"/>
        <v>0.6393309948967835</v>
      </c>
      <c r="Q28" s="5">
        <f t="shared" si="1"/>
        <v>0.5302242046767728</v>
      </c>
      <c r="S28" s="54">
        <f t="shared" si="5"/>
        <v>0.9279605028544665</v>
      </c>
    </row>
    <row r="29" spans="4:19" ht="12.75">
      <c r="D29" s="27">
        <f t="shared" si="6"/>
        <v>170</v>
      </c>
      <c r="E29" s="27">
        <f t="shared" si="2"/>
        <v>0.3728070175438597</v>
      </c>
      <c r="F29" s="29">
        <f t="shared" si="3"/>
        <v>1.267646165046862</v>
      </c>
      <c r="G29" s="4">
        <f t="shared" si="0"/>
        <v>1</v>
      </c>
      <c r="H29" s="4">
        <f t="shared" si="0"/>
        <v>1</v>
      </c>
      <c r="I29" s="4">
        <f t="shared" si="0"/>
        <v>1</v>
      </c>
      <c r="J29" s="4">
        <f t="shared" si="0"/>
        <v>1.0220382730661126</v>
      </c>
      <c r="K29" s="5">
        <f t="shared" si="0"/>
        <v>1.2410500747272508</v>
      </c>
      <c r="L29" s="3"/>
      <c r="M29" s="4">
        <f t="shared" si="4"/>
        <v>0.6271929824561403</v>
      </c>
      <c r="N29" s="4">
        <f t="shared" si="1"/>
        <v>0.6271929824561403</v>
      </c>
      <c r="O29" s="4">
        <f t="shared" si="1"/>
        <v>0.6271929824561403</v>
      </c>
      <c r="P29" s="4">
        <f t="shared" si="1"/>
        <v>0.6136687822605339</v>
      </c>
      <c r="Q29" s="5">
        <f t="shared" si="1"/>
        <v>0.5053728251811115</v>
      </c>
      <c r="S29" s="54">
        <f t="shared" si="5"/>
        <v>0.8948997233809111</v>
      </c>
    </row>
    <row r="30" spans="4:19" ht="12.75">
      <c r="D30" s="27">
        <f t="shared" si="6"/>
        <v>180</v>
      </c>
      <c r="E30" s="27">
        <f t="shared" si="2"/>
        <v>0.3947368421052632</v>
      </c>
      <c r="F30" s="29">
        <f t="shared" si="3"/>
        <v>1.3043971426011844</v>
      </c>
      <c r="G30" s="4">
        <f t="shared" si="0"/>
        <v>1</v>
      </c>
      <c r="H30" s="4">
        <f t="shared" si="0"/>
        <v>1</v>
      </c>
      <c r="I30" s="4">
        <f t="shared" si="0"/>
        <v>1</v>
      </c>
      <c r="J30" s="4">
        <f t="shared" si="0"/>
        <v>1.0296696987654246</v>
      </c>
      <c r="K30" s="5">
        <f t="shared" si="0"/>
        <v>1.2582552077357225</v>
      </c>
      <c r="L30" s="3"/>
      <c r="M30" s="4">
        <f t="shared" si="4"/>
        <v>0.6052631578947367</v>
      </c>
      <c r="N30" s="4">
        <f t="shared" si="1"/>
        <v>0.6052631578947367</v>
      </c>
      <c r="O30" s="4">
        <f t="shared" si="1"/>
        <v>0.6052631578947367</v>
      </c>
      <c r="P30" s="4">
        <f t="shared" si="1"/>
        <v>0.5878226373180139</v>
      </c>
      <c r="Q30" s="5">
        <f t="shared" si="1"/>
        <v>0.4810336998198724</v>
      </c>
      <c r="S30" s="54">
        <f t="shared" si="5"/>
        <v>0.8615605515866875</v>
      </c>
    </row>
    <row r="31" spans="4:19" ht="12.75">
      <c r="D31" s="27">
        <f t="shared" si="6"/>
        <v>190</v>
      </c>
      <c r="E31" s="27">
        <f t="shared" si="2"/>
        <v>0.41666666666666674</v>
      </c>
      <c r="F31" s="29">
        <f t="shared" si="3"/>
        <v>1.3401406685472437</v>
      </c>
      <c r="G31" s="4">
        <f t="shared" si="0"/>
        <v>1</v>
      </c>
      <c r="H31" s="4">
        <f t="shared" si="0"/>
        <v>1</v>
      </c>
      <c r="I31" s="4">
        <f t="shared" si="0"/>
        <v>1</v>
      </c>
      <c r="J31" s="4">
        <f t="shared" si="0"/>
        <v>1.0381285690721813</v>
      </c>
      <c r="K31" s="5">
        <f t="shared" si="0"/>
        <v>1.2758715046195124</v>
      </c>
      <c r="L31" s="3"/>
      <c r="M31" s="4">
        <f t="shared" si="4"/>
        <v>0.5833333333333333</v>
      </c>
      <c r="N31" s="4">
        <f t="shared" si="1"/>
        <v>0.5833333333333333</v>
      </c>
      <c r="O31" s="4">
        <f t="shared" si="1"/>
        <v>0.5833333333333333</v>
      </c>
      <c r="P31" s="4">
        <f t="shared" si="1"/>
        <v>0.5619085638445367</v>
      </c>
      <c r="Q31" s="5">
        <f t="shared" si="1"/>
        <v>0.45720382595055575</v>
      </c>
      <c r="S31" s="54">
        <f t="shared" si="5"/>
        <v>0.8279093563230773</v>
      </c>
    </row>
    <row r="32" spans="4:19" ht="12.75">
      <c r="D32" s="27">
        <f t="shared" si="6"/>
        <v>200</v>
      </c>
      <c r="E32" s="27">
        <f t="shared" si="2"/>
        <v>0.4385964912280702</v>
      </c>
      <c r="F32" s="29">
        <f t="shared" si="3"/>
        <v>1.3749553146783977</v>
      </c>
      <c r="G32" s="4">
        <f aca="true" t="shared" si="7" ref="G32:K51">IF(G$10&lt;=COS($F32),1,((1+G$10^2-2*G$10*COS($F32))^0.5)/SIN($F32))</f>
        <v>1</v>
      </c>
      <c r="H32" s="4">
        <f t="shared" si="7"/>
        <v>1</v>
      </c>
      <c r="I32" s="4">
        <f t="shared" si="7"/>
        <v>1</v>
      </c>
      <c r="J32" s="4">
        <f t="shared" si="7"/>
        <v>1.0473515377242502</v>
      </c>
      <c r="K32" s="5">
        <f t="shared" si="7"/>
        <v>1.29391360868424</v>
      </c>
      <c r="L32" s="3"/>
      <c r="M32" s="4">
        <f t="shared" si="4"/>
        <v>0.5614035087719298</v>
      </c>
      <c r="N32" s="4">
        <f t="shared" si="1"/>
        <v>0.5614035087719298</v>
      </c>
      <c r="O32" s="4">
        <f t="shared" si="1"/>
        <v>0.5614035087719298</v>
      </c>
      <c r="P32" s="4">
        <f t="shared" si="1"/>
        <v>0.5360220408820727</v>
      </c>
      <c r="Q32" s="5">
        <f t="shared" si="1"/>
        <v>0.4338802103973634</v>
      </c>
      <c r="S32" s="54">
        <f t="shared" si="5"/>
        <v>0.7939064615041471</v>
      </c>
    </row>
    <row r="33" spans="4:19" ht="12.75">
      <c r="D33" s="27">
        <f t="shared" si="6"/>
        <v>210</v>
      </c>
      <c r="E33" s="27">
        <f t="shared" si="2"/>
        <v>0.46052631578947373</v>
      </c>
      <c r="F33" s="29">
        <f t="shared" si="3"/>
        <v>1.4089099414904027</v>
      </c>
      <c r="G33" s="4">
        <f t="shared" si="7"/>
        <v>1</v>
      </c>
      <c r="H33" s="4">
        <f t="shared" si="7"/>
        <v>1</v>
      </c>
      <c r="I33" s="4">
        <f t="shared" si="7"/>
        <v>1</v>
      </c>
      <c r="J33" s="4">
        <f t="shared" si="7"/>
        <v>1.0572893453947934</v>
      </c>
      <c r="K33" s="5">
        <f t="shared" si="7"/>
        <v>1.312396865588042</v>
      </c>
      <c r="L33" s="3"/>
      <c r="M33" s="4">
        <f t="shared" si="4"/>
        <v>0.5394736842105263</v>
      </c>
      <c r="N33" s="4">
        <f t="shared" si="1"/>
        <v>0.5394736842105263</v>
      </c>
      <c r="O33" s="4">
        <f t="shared" si="1"/>
        <v>0.5394736842105263</v>
      </c>
      <c r="P33" s="4">
        <f t="shared" si="1"/>
        <v>0.5102422402725396</v>
      </c>
      <c r="Q33" s="5">
        <f t="shared" si="1"/>
        <v>0.4110598694311921</v>
      </c>
      <c r="S33" s="54">
        <f t="shared" si="5"/>
        <v>0.7595046320086458</v>
      </c>
    </row>
    <row r="34" spans="4:19" ht="12.75">
      <c r="D34" s="27">
        <f t="shared" si="6"/>
        <v>220</v>
      </c>
      <c r="E34" s="27">
        <f t="shared" si="2"/>
        <v>0.48245614035087725</v>
      </c>
      <c r="F34" s="29">
        <f t="shared" si="3"/>
        <v>1.4420652998732786</v>
      </c>
      <c r="G34" s="4">
        <f t="shared" si="7"/>
        <v>1</v>
      </c>
      <c r="H34" s="4">
        <f t="shared" si="7"/>
        <v>1</v>
      </c>
      <c r="I34" s="4">
        <f t="shared" si="7"/>
        <v>1</v>
      </c>
      <c r="J34" s="4">
        <f t="shared" si="7"/>
        <v>1.067903887973348</v>
      </c>
      <c r="K34" s="5">
        <f t="shared" si="7"/>
        <v>1.331337365954368</v>
      </c>
      <c r="L34" s="3"/>
      <c r="M34" s="4">
        <f t="shared" si="4"/>
        <v>0.5175438596491228</v>
      </c>
      <c r="N34" s="4">
        <f t="shared" si="1"/>
        <v>0.5175438596491228</v>
      </c>
      <c r="O34" s="4">
        <f t="shared" si="1"/>
        <v>0.5175438596491228</v>
      </c>
      <c r="P34" s="4">
        <f t="shared" si="1"/>
        <v>0.48463524243863343</v>
      </c>
      <c r="Q34" s="5">
        <f t="shared" si="1"/>
        <v>0.38873982874965873</v>
      </c>
      <c r="S34" s="54">
        <f t="shared" si="5"/>
        <v>0.7246470530961606</v>
      </c>
    </row>
    <row r="35" spans="4:19" ht="12.75">
      <c r="D35" s="27">
        <f t="shared" si="6"/>
        <v>230</v>
      </c>
      <c r="E35" s="27">
        <f t="shared" si="2"/>
        <v>0.5043859649122807</v>
      </c>
      <c r="F35" s="29">
        <f t="shared" si="3"/>
        <v>1.4744753083611564</v>
      </c>
      <c r="G35" s="4">
        <f t="shared" si="7"/>
        <v>1</v>
      </c>
      <c r="H35" s="4">
        <f t="shared" si="7"/>
        <v>1</v>
      </c>
      <c r="I35" s="4">
        <f t="shared" si="7"/>
        <v>1</v>
      </c>
      <c r="J35" s="4">
        <f t="shared" si="7"/>
        <v>1.0791660332283495</v>
      </c>
      <c r="K35" s="5">
        <f t="shared" si="7"/>
        <v>1.3507519911252872</v>
      </c>
      <c r="L35" s="3"/>
      <c r="M35" s="4">
        <f t="shared" si="4"/>
        <v>0.4956140350877193</v>
      </c>
      <c r="N35" s="4">
        <f t="shared" si="1"/>
        <v>0.4956140350877193</v>
      </c>
      <c r="O35" s="4">
        <f t="shared" si="1"/>
        <v>0.4956140350877193</v>
      </c>
      <c r="P35" s="4">
        <f t="shared" si="1"/>
        <v>0.4592565182996714</v>
      </c>
      <c r="Q35" s="5">
        <f t="shared" si="1"/>
        <v>0.3669171234571582</v>
      </c>
      <c r="S35" s="54">
        <f t="shared" si="5"/>
        <v>0.6892645835766701</v>
      </c>
    </row>
    <row r="36" spans="4:19" ht="12.75">
      <c r="D36" s="27">
        <f t="shared" si="6"/>
        <v>240</v>
      </c>
      <c r="E36" s="27">
        <f t="shared" si="2"/>
        <v>0.5263157894736843</v>
      </c>
      <c r="F36" s="29">
        <f t="shared" si="3"/>
        <v>1.506188082821945</v>
      </c>
      <c r="G36" s="4">
        <f t="shared" si="7"/>
        <v>1</v>
      </c>
      <c r="H36" s="4">
        <f t="shared" si="7"/>
        <v>1</v>
      </c>
      <c r="I36" s="4">
        <f t="shared" si="7"/>
        <v>1</v>
      </c>
      <c r="J36" s="4">
        <f t="shared" si="7"/>
        <v>1.091053975467797</v>
      </c>
      <c r="K36" s="5">
        <f t="shared" si="7"/>
        <v>1.3706584623287033</v>
      </c>
      <c r="L36" s="3"/>
      <c r="M36" s="4">
        <f t="shared" si="4"/>
        <v>0.4736842105263157</v>
      </c>
      <c r="N36" s="4">
        <f t="shared" si="1"/>
        <v>0.4736842105263157</v>
      </c>
      <c r="O36" s="4">
        <f t="shared" si="1"/>
        <v>0.4736842105263157</v>
      </c>
      <c r="P36" s="4">
        <f t="shared" si="1"/>
        <v>0.43415286610657394</v>
      </c>
      <c r="Q36" s="5">
        <f t="shared" si="1"/>
        <v>0.34558879804494985</v>
      </c>
      <c r="S36" s="54">
        <f t="shared" si="5"/>
        <v>0.653271941750983</v>
      </c>
    </row>
    <row r="37" spans="4:19" ht="12.75">
      <c r="D37" s="27">
        <f t="shared" si="6"/>
        <v>250</v>
      </c>
      <c r="E37" s="27">
        <f t="shared" si="2"/>
        <v>0.5482456140350878</v>
      </c>
      <c r="F37" s="29">
        <f t="shared" si="3"/>
        <v>1.5372467748227558</v>
      </c>
      <c r="G37" s="4">
        <f t="shared" si="7"/>
        <v>1</v>
      </c>
      <c r="H37" s="4">
        <f t="shared" si="7"/>
        <v>1</v>
      </c>
      <c r="I37" s="4">
        <f t="shared" si="7"/>
        <v>1</v>
      </c>
      <c r="J37" s="4">
        <f t="shared" si="7"/>
        <v>1.1035519832255063</v>
      </c>
      <c r="K37" s="5">
        <f t="shared" si="7"/>
        <v>1.3910753935603846</v>
      </c>
      <c r="L37" s="3"/>
      <c r="M37" s="4">
        <f t="shared" si="4"/>
        <v>0.45175438596491224</v>
      </c>
      <c r="N37" s="4">
        <f t="shared" si="1"/>
        <v>0.45175438596491224</v>
      </c>
      <c r="O37" s="4">
        <f t="shared" si="1"/>
        <v>0.45175438596491224</v>
      </c>
      <c r="P37" s="4">
        <f t="shared" si="1"/>
        <v>0.4093639382936056</v>
      </c>
      <c r="Q37" s="5">
        <f t="shared" si="1"/>
        <v>0.3247519063712791</v>
      </c>
      <c r="S37" s="54">
        <f t="shared" si="5"/>
        <v>0.6165622780213592</v>
      </c>
    </row>
    <row r="38" spans="4:19" ht="12.75">
      <c r="D38" s="27">
        <f t="shared" si="6"/>
        <v>260</v>
      </c>
      <c r="E38" s="27">
        <f t="shared" si="2"/>
        <v>0.5701754385964913</v>
      </c>
      <c r="F38" s="29">
        <f t="shared" si="3"/>
        <v>1.5676902604057612</v>
      </c>
      <c r="G38" s="4">
        <f t="shared" si="7"/>
        <v>1</v>
      </c>
      <c r="H38" s="4">
        <f t="shared" si="7"/>
        <v>1</v>
      </c>
      <c r="I38" s="4">
        <f t="shared" si="7"/>
        <v>1</v>
      </c>
      <c r="J38" s="4">
        <f t="shared" si="7"/>
        <v>1.1166494383990597</v>
      </c>
      <c r="K38" s="5">
        <f t="shared" si="7"/>
        <v>1.4120223485124583</v>
      </c>
      <c r="L38" s="3"/>
      <c r="M38" s="4">
        <f t="shared" si="4"/>
        <v>0.42982456140350866</v>
      </c>
      <c r="N38" s="4">
        <f t="shared" si="1"/>
        <v>0.42982456140350866</v>
      </c>
      <c r="O38" s="4">
        <f t="shared" si="1"/>
        <v>0.42982456140350866</v>
      </c>
      <c r="P38" s="4">
        <f t="shared" si="1"/>
        <v>0.3849234563890957</v>
      </c>
      <c r="Q38" s="5">
        <f t="shared" si="1"/>
        <v>0.3044035116415272</v>
      </c>
      <c r="S38" s="54">
        <f t="shared" si="5"/>
        <v>0.5789992267460164</v>
      </c>
    </row>
    <row r="39" spans="4:19" ht="12.75">
      <c r="D39" s="27">
        <f t="shared" si="6"/>
        <v>270</v>
      </c>
      <c r="E39" s="27">
        <f t="shared" si="2"/>
        <v>0.5921052631578948</v>
      </c>
      <c r="F39" s="29">
        <f t="shared" si="3"/>
        <v>1.597553710658644</v>
      </c>
      <c r="G39" s="4">
        <f t="shared" si="7"/>
        <v>1</v>
      </c>
      <c r="H39" s="4">
        <f t="shared" si="7"/>
        <v>1</v>
      </c>
      <c r="I39" s="4">
        <f t="shared" si="7"/>
        <v>1.0003580856173995</v>
      </c>
      <c r="J39" s="4">
        <f t="shared" si="7"/>
        <v>1.13034009459859</v>
      </c>
      <c r="K39" s="5">
        <f t="shared" si="7"/>
        <v>1.4335199019142515</v>
      </c>
      <c r="L39" s="3"/>
      <c r="M39" s="4">
        <f t="shared" si="4"/>
        <v>0.4078947368421052</v>
      </c>
      <c r="N39" s="4">
        <f t="shared" si="1"/>
        <v>0.4078947368421052</v>
      </c>
      <c r="O39" s="4">
        <f t="shared" si="1"/>
        <v>0.4077487278871359</v>
      </c>
      <c r="P39" s="4">
        <f t="shared" si="1"/>
        <v>0.36086018605485115</v>
      </c>
      <c r="Q39" s="5">
        <f t="shared" si="1"/>
        <v>0.2845406863883946</v>
      </c>
      <c r="S39" s="54">
        <f t="shared" si="5"/>
        <v>0.5404048626353125</v>
      </c>
    </row>
    <row r="40" spans="4:19" ht="12.75">
      <c r="D40" s="27">
        <f t="shared" si="6"/>
        <v>280</v>
      </c>
      <c r="E40" s="27">
        <f t="shared" si="2"/>
        <v>0.6140350877192983</v>
      </c>
      <c r="F40" s="29">
        <f t="shared" si="3"/>
        <v>1.6268690679668478</v>
      </c>
      <c r="G40" s="4">
        <f t="shared" si="7"/>
        <v>1</v>
      </c>
      <c r="H40" s="4">
        <f t="shared" si="7"/>
        <v>1</v>
      </c>
      <c r="I40" s="4">
        <f t="shared" si="7"/>
        <v>1.0015741383074974</v>
      </c>
      <c r="J40" s="4">
        <f t="shared" si="7"/>
        <v>1.1446215026315496</v>
      </c>
      <c r="K40" s="5">
        <f t="shared" si="7"/>
        <v>1.4555897056896938</v>
      </c>
      <c r="L40" s="3"/>
      <c r="M40" s="4">
        <f t="shared" si="4"/>
        <v>0.38596491228070173</v>
      </c>
      <c r="N40" s="4">
        <f t="shared" si="1"/>
        <v>0.38596491228070173</v>
      </c>
      <c r="O40" s="4">
        <f t="shared" si="1"/>
        <v>0.38535830501067214</v>
      </c>
      <c r="P40" s="4">
        <f t="shared" si="1"/>
        <v>0.33719872586120964</v>
      </c>
      <c r="Q40" s="5">
        <f t="shared" si="1"/>
        <v>0.26516051245211447</v>
      </c>
      <c r="S40" s="54">
        <f t="shared" si="5"/>
        <v>0.5005406833026722</v>
      </c>
    </row>
    <row r="41" spans="4:19" ht="12.75">
      <c r="D41" s="27">
        <f t="shared" si="6"/>
        <v>290</v>
      </c>
      <c r="E41" s="27">
        <f t="shared" si="2"/>
        <v>0.6359649122807018</v>
      </c>
      <c r="F41" s="29">
        <f t="shared" si="3"/>
        <v>1.6556654463313047</v>
      </c>
      <c r="G41" s="4">
        <f t="shared" si="7"/>
        <v>1</v>
      </c>
      <c r="H41" s="4">
        <f t="shared" si="7"/>
        <v>1</v>
      </c>
      <c r="I41" s="4">
        <f t="shared" si="7"/>
        <v>1.0036122237809937</v>
      </c>
      <c r="J41" s="4">
        <f t="shared" si="7"/>
        <v>1.1594945651318864</v>
      </c>
      <c r="K41" s="5">
        <f t="shared" si="7"/>
        <v>1.4782545603783703</v>
      </c>
      <c r="L41" s="3"/>
      <c r="M41" s="4">
        <f t="shared" si="4"/>
        <v>0.36403508771929816</v>
      </c>
      <c r="N41" s="4">
        <f t="shared" si="1"/>
        <v>0.36403508771929816</v>
      </c>
      <c r="O41" s="4">
        <f t="shared" si="1"/>
        <v>0.3627248444103618</v>
      </c>
      <c r="P41" s="4">
        <f t="shared" si="1"/>
        <v>0.31396015010893225</v>
      </c>
      <c r="Q41" s="5">
        <f t="shared" si="1"/>
        <v>0.24626008096069776</v>
      </c>
      <c r="S41" s="54">
        <f t="shared" si="5"/>
        <v>0.4590760120242941</v>
      </c>
    </row>
    <row r="42" spans="4:19" ht="12.75">
      <c r="D42" s="27">
        <f t="shared" si="6"/>
        <v>300</v>
      </c>
      <c r="E42" s="27">
        <f t="shared" si="2"/>
        <v>0.6578947368421053</v>
      </c>
      <c r="F42" s="29">
        <f t="shared" si="3"/>
        <v>1.683969470044976</v>
      </c>
      <c r="G42" s="4">
        <f t="shared" si="7"/>
        <v>1</v>
      </c>
      <c r="H42" s="4">
        <f t="shared" si="7"/>
        <v>1</v>
      </c>
      <c r="I42" s="4">
        <f t="shared" si="7"/>
        <v>1.0064384359903134</v>
      </c>
      <c r="J42" s="4">
        <f t="shared" si="7"/>
        <v>1.1749631923222157</v>
      </c>
      <c r="K42" s="5">
        <f t="shared" si="7"/>
        <v>1.5015384923153685</v>
      </c>
      <c r="L42" s="3"/>
      <c r="M42" s="4">
        <f t="shared" si="4"/>
        <v>0.3421052631578947</v>
      </c>
      <c r="N42" s="4">
        <f t="shared" si="1"/>
        <v>0.3421052631578947</v>
      </c>
      <c r="O42" s="4">
        <f t="shared" si="1"/>
        <v>0.33991673104303755</v>
      </c>
      <c r="P42" s="4">
        <f t="shared" si="1"/>
        <v>0.2911625363189059</v>
      </c>
      <c r="Q42" s="5">
        <f t="shared" si="1"/>
        <v>0.22783649231020994</v>
      </c>
      <c r="S42" s="54">
        <f t="shared" si="5"/>
        <v>0.4155320000733549</v>
      </c>
    </row>
    <row r="43" spans="4:19" ht="12.75">
      <c r="D43" s="27">
        <f t="shared" si="6"/>
        <v>310</v>
      </c>
      <c r="E43" s="27">
        <f t="shared" si="2"/>
        <v>0.6798245614035089</v>
      </c>
      <c r="F43" s="29">
        <f t="shared" si="3"/>
        <v>1.7118055619467056</v>
      </c>
      <c r="G43" s="4">
        <f t="shared" si="7"/>
        <v>1</v>
      </c>
      <c r="H43" s="4">
        <f t="shared" si="7"/>
        <v>1</v>
      </c>
      <c r="I43" s="4">
        <f t="shared" si="7"/>
        <v>1.0100248398173028</v>
      </c>
      <c r="J43" s="4">
        <f t="shared" si="7"/>
        <v>1.191034038068171</v>
      </c>
      <c r="K43" s="5">
        <f t="shared" si="7"/>
        <v>1.5254668371190383</v>
      </c>
      <c r="L43" s="3"/>
      <c r="M43" s="4">
        <f t="shared" si="4"/>
        <v>0.3201754385964911</v>
      </c>
      <c r="N43" s="4">
        <f t="shared" si="1"/>
        <v>0.3201754385964911</v>
      </c>
      <c r="O43" s="4">
        <f t="shared" si="1"/>
        <v>0.31699758854881793</v>
      </c>
      <c r="P43" s="4">
        <f t="shared" si="1"/>
        <v>0.2688214008692884</v>
      </c>
      <c r="Q43" s="5">
        <f t="shared" si="1"/>
        <v>0.20988685614507827</v>
      </c>
      <c r="S43" s="54">
        <f t="shared" si="5"/>
        <v>0.36917360475473354</v>
      </c>
    </row>
    <row r="44" spans="4:19" ht="12.75">
      <c r="D44" s="27">
        <f t="shared" si="6"/>
        <v>320</v>
      </c>
      <c r="E44" s="27">
        <f t="shared" si="2"/>
        <v>0.7017543859649124</v>
      </c>
      <c r="F44" s="29">
        <f t="shared" si="3"/>
        <v>1.7391961901349127</v>
      </c>
      <c r="G44" s="4">
        <f t="shared" si="7"/>
        <v>1</v>
      </c>
      <c r="H44" s="4">
        <f t="shared" si="7"/>
        <v>1</v>
      </c>
      <c r="I44" s="4">
        <f t="shared" si="7"/>
        <v>1.01434875441528</v>
      </c>
      <c r="J44" s="4">
        <f t="shared" si="7"/>
        <v>1.2077163006042753</v>
      </c>
      <c r="K44" s="5">
        <f t="shared" si="7"/>
        <v>1.5500663300964372</v>
      </c>
      <c r="L44" s="3"/>
      <c r="M44" s="4">
        <f t="shared" si="4"/>
        <v>0.29824561403508765</v>
      </c>
      <c r="N44" s="4">
        <f t="shared" si="1"/>
        <v>0.29824561403508765</v>
      </c>
      <c r="O44" s="4">
        <f t="shared" si="1"/>
        <v>0.29402669716591795</v>
      </c>
      <c r="P44" s="4">
        <f t="shared" si="1"/>
        <v>0.24695006094217808</v>
      </c>
      <c r="Q44" s="5">
        <f t="shared" si="1"/>
        <v>0.19240829133843088</v>
      </c>
      <c r="S44" s="54">
        <f t="shared" si="5"/>
        <v>0.31877532354944726</v>
      </c>
    </row>
    <row r="45" spans="4:19" ht="12.75">
      <c r="D45" s="27">
        <f t="shared" si="6"/>
        <v>330</v>
      </c>
      <c r="E45" s="27">
        <f t="shared" si="2"/>
        <v>0.7236842105263159</v>
      </c>
      <c r="F45" s="29">
        <f t="shared" si="3"/>
        <v>1.7661620802315718</v>
      </c>
      <c r="G45" s="4">
        <f t="shared" si="7"/>
        <v>1</v>
      </c>
      <c r="H45" s="4">
        <f t="shared" si="7"/>
        <v>1</v>
      </c>
      <c r="I45" s="4">
        <f t="shared" si="7"/>
        <v>1.0193921692554766</v>
      </c>
      <c r="J45" s="4">
        <f t="shared" si="7"/>
        <v>1.2250215761598144</v>
      </c>
      <c r="K45" s="5">
        <f t="shared" si="7"/>
        <v>1.5753652042445454</v>
      </c>
      <c r="L45" s="3"/>
      <c r="M45" s="4">
        <f t="shared" si="4"/>
        <v>0.27631578947368407</v>
      </c>
      <c r="N45" s="4">
        <f t="shared" si="1"/>
        <v>0.27631578947368407</v>
      </c>
      <c r="O45" s="4">
        <f t="shared" si="1"/>
        <v>0.2710593604770322</v>
      </c>
      <c r="P45" s="4">
        <f t="shared" si="1"/>
        <v>0.22555993694403006</v>
      </c>
      <c r="Q45" s="5">
        <f t="shared" si="1"/>
        <v>0.17539792597246634</v>
      </c>
      <c r="S45" s="54">
        <f t="shared" si="5"/>
        <v>0.26201624463821743</v>
      </c>
    </row>
    <row r="46" spans="4:19" ht="12.75">
      <c r="D46" s="27">
        <f t="shared" si="6"/>
        <v>340</v>
      </c>
      <c r="E46" s="27">
        <f t="shared" si="2"/>
        <v>0.7456140350877194</v>
      </c>
      <c r="F46" s="29">
        <f t="shared" si="3"/>
        <v>1.7927223988995151</v>
      </c>
      <c r="G46" s="4">
        <f t="shared" si="7"/>
        <v>1</v>
      </c>
      <c r="H46" s="4">
        <f t="shared" si="7"/>
        <v>1</v>
      </c>
      <c r="I46" s="4">
        <f t="shared" si="7"/>
        <v>1.0251412682927823</v>
      </c>
      <c r="J46" s="4">
        <f t="shared" si="7"/>
        <v>1.2429637565877587</v>
      </c>
      <c r="K46" s="5">
        <f t="shared" si="7"/>
        <v>1.6013932966023803</v>
      </c>
      <c r="L46" s="3"/>
      <c r="M46" s="4">
        <f t="shared" si="4"/>
        <v>0.2543859649122806</v>
      </c>
      <c r="N46" s="4">
        <f t="shared" si="1"/>
        <v>0.2543859649122806</v>
      </c>
      <c r="O46" s="4">
        <f t="shared" si="1"/>
        <v>0.24814722885551369</v>
      </c>
      <c r="P46" s="4">
        <f t="shared" si="1"/>
        <v>0.2046608065311837</v>
      </c>
      <c r="Q46" s="5">
        <f t="shared" si="1"/>
        <v>0.158852897318855</v>
      </c>
      <c r="S46" s="54">
        <f t="shared" si="5"/>
        <v>0.1933741634717073</v>
      </c>
    </row>
    <row r="47" spans="4:19" ht="12.75">
      <c r="D47" s="27">
        <f t="shared" si="6"/>
        <v>350</v>
      </c>
      <c r="E47" s="27">
        <f t="shared" si="2"/>
        <v>0.7675438596491229</v>
      </c>
      <c r="F47" s="29">
        <f t="shared" si="3"/>
        <v>1.8188949132327987</v>
      </c>
      <c r="G47" s="4">
        <f t="shared" si="7"/>
        <v>1</v>
      </c>
      <c r="H47" s="4">
        <f t="shared" si="7"/>
        <v>1</v>
      </c>
      <c r="I47" s="4">
        <f t="shared" si="7"/>
        <v>1.0315860431195787</v>
      </c>
      <c r="J47" s="4">
        <f t="shared" si="7"/>
        <v>1.2615589642746607</v>
      </c>
      <c r="K47" s="5">
        <f t="shared" si="7"/>
        <v>1.6281821637961627</v>
      </c>
      <c r="L47" s="3"/>
      <c r="M47" s="4">
        <f t="shared" si="4"/>
        <v>0.23245614035087714</v>
      </c>
      <c r="N47" s="4">
        <f t="shared" si="1"/>
        <v>0.23245614035087714</v>
      </c>
      <c r="O47" s="4">
        <f t="shared" si="1"/>
        <v>0.2253385860552317</v>
      </c>
      <c r="P47" s="4">
        <f t="shared" si="1"/>
        <v>0.1842610190515581</v>
      </c>
      <c r="Q47" s="5">
        <f t="shared" si="1"/>
        <v>0.14277035181917094</v>
      </c>
      <c r="S47" s="54">
        <f t="shared" si="5"/>
        <v>0.08854869189468484</v>
      </c>
    </row>
    <row r="48" spans="4:19" ht="12.75">
      <c r="D48" s="27">
        <f t="shared" si="6"/>
        <v>360</v>
      </c>
      <c r="E48" s="27">
        <f t="shared" si="2"/>
        <v>0.7894736842105264</v>
      </c>
      <c r="F48" s="29">
        <f t="shared" si="3"/>
        <v>1.844696129787307</v>
      </c>
      <c r="G48" s="4">
        <f t="shared" si="7"/>
        <v>1</v>
      </c>
      <c r="H48" s="4">
        <f t="shared" si="7"/>
        <v>1</v>
      </c>
      <c r="I48" s="4">
        <f t="shared" si="7"/>
        <v>1.0387199801453229</v>
      </c>
      <c r="J48" s="4">
        <f t="shared" si="7"/>
        <v>1.2808255192778188</v>
      </c>
      <c r="K48" s="5">
        <f t="shared" si="7"/>
        <v>1.6557652077181835</v>
      </c>
      <c r="L48" s="3"/>
      <c r="M48" s="4">
        <f t="shared" si="4"/>
        <v>0.21052631578947356</v>
      </c>
      <c r="N48" s="4">
        <f t="shared" si="1"/>
        <v>0.21052631578947356</v>
      </c>
      <c r="O48" s="4">
        <f t="shared" si="1"/>
        <v>0.2026786042567697</v>
      </c>
      <c r="P48" s="4">
        <f t="shared" si="1"/>
        <v>0.16436767742430428</v>
      </c>
      <c r="Q48" s="5">
        <f t="shared" si="1"/>
        <v>0.12714744506535483</v>
      </c>
      <c r="S48" s="54" t="e">
        <f t="shared" si="5"/>
        <v>#NUM!</v>
      </c>
    </row>
    <row r="49" spans="4:19" ht="12.75">
      <c r="D49" s="27">
        <f t="shared" si="6"/>
        <v>370</v>
      </c>
      <c r="E49" s="27">
        <f t="shared" si="2"/>
        <v>0.8114035087719299</v>
      </c>
      <c r="F49" s="29">
        <f t="shared" si="3"/>
        <v>1.8701414163427288</v>
      </c>
      <c r="G49" s="4">
        <f t="shared" si="7"/>
        <v>1</v>
      </c>
      <c r="H49" s="4">
        <f t="shared" si="7"/>
        <v>1</v>
      </c>
      <c r="I49" s="4">
        <f t="shared" si="7"/>
        <v>1.046539810058845</v>
      </c>
      <c r="J49" s="4">
        <f t="shared" si="7"/>
        <v>1.3007839349352432</v>
      </c>
      <c r="K49" s="5">
        <f t="shared" si="7"/>
        <v>1.6841778123916216</v>
      </c>
      <c r="L49" s="3"/>
      <c r="M49" s="4">
        <f t="shared" si="4"/>
        <v>0.1885964912280701</v>
      </c>
      <c r="N49" s="4">
        <f t="shared" si="1"/>
        <v>0.1885964912280701</v>
      </c>
      <c r="O49" s="4">
        <f t="shared" si="1"/>
        <v>0.18020957197745366</v>
      </c>
      <c r="P49" s="4">
        <f t="shared" si="1"/>
        <v>0.1449867930890913</v>
      </c>
      <c r="Q49" s="5">
        <f t="shared" si="1"/>
        <v>0.11198134178020853</v>
      </c>
      <c r="S49" s="54" t="e">
        <f t="shared" si="5"/>
        <v>#NUM!</v>
      </c>
    </row>
    <row r="50" spans="4:19" ht="12.75">
      <c r="D50" s="27">
        <f t="shared" si="6"/>
        <v>380</v>
      </c>
      <c r="E50" s="27">
        <f t="shared" si="2"/>
        <v>0.8333333333333335</v>
      </c>
      <c r="F50" s="29">
        <f t="shared" si="3"/>
        <v>1.8952451089472586</v>
      </c>
      <c r="G50" s="4">
        <f t="shared" si="7"/>
        <v>1</v>
      </c>
      <c r="H50" s="4">
        <f t="shared" si="7"/>
        <v>1</v>
      </c>
      <c r="I50" s="4">
        <f t="shared" si="7"/>
        <v>1.0550453103423694</v>
      </c>
      <c r="J50" s="4">
        <f t="shared" si="7"/>
        <v>1.3214569392231679</v>
      </c>
      <c r="K50" s="5">
        <f t="shared" si="7"/>
        <v>1.7134574932003457</v>
      </c>
      <c r="L50" s="3"/>
      <c r="M50" s="4">
        <f t="shared" si="4"/>
        <v>0.16666666666666652</v>
      </c>
      <c r="N50" s="4">
        <f t="shared" si="1"/>
        <v>0.16666666666666652</v>
      </c>
      <c r="O50" s="4">
        <f t="shared" si="1"/>
        <v>0.15797109852332508</v>
      </c>
      <c r="P50" s="4">
        <f t="shared" si="1"/>
        <v>0.12612341856908577</v>
      </c>
      <c r="Q50" s="5">
        <f t="shared" si="1"/>
        <v>0.09726921579791944</v>
      </c>
      <c r="S50" s="54" t="e">
        <f t="shared" si="5"/>
        <v>#NUM!</v>
      </c>
    </row>
    <row r="51" spans="4:19" ht="12.75">
      <c r="D51" s="27">
        <f t="shared" si="6"/>
        <v>390</v>
      </c>
      <c r="E51" s="27">
        <f t="shared" si="2"/>
        <v>0.855263157894737</v>
      </c>
      <c r="F51" s="29">
        <f t="shared" si="3"/>
        <v>1.9200206063625007</v>
      </c>
      <c r="G51" s="4">
        <f t="shared" si="7"/>
        <v>1</v>
      </c>
      <c r="H51" s="4">
        <f t="shared" si="7"/>
        <v>1</v>
      </c>
      <c r="I51" s="4">
        <f t="shared" si="7"/>
        <v>1.064239153587951</v>
      </c>
      <c r="J51" s="4">
        <f t="shared" si="7"/>
        <v>1.3428695199673575</v>
      </c>
      <c r="K51" s="5">
        <f t="shared" si="7"/>
        <v>1.7436440598069096</v>
      </c>
      <c r="L51" s="3"/>
      <c r="M51" s="4">
        <f t="shared" si="4"/>
        <v>0.14473684210526305</v>
      </c>
      <c r="N51" s="4">
        <f t="shared" si="1"/>
        <v>0.14473684210526305</v>
      </c>
      <c r="O51" s="4">
        <f t="shared" si="1"/>
        <v>0.13600029806956515</v>
      </c>
      <c r="P51" s="4">
        <f t="shared" si="1"/>
        <v>0.10778176133507097</v>
      </c>
      <c r="Q51" s="5">
        <f t="shared" si="1"/>
        <v>0.08300825004461698</v>
      </c>
      <c r="S51" s="54" t="e">
        <f t="shared" si="5"/>
        <v>#NUM!</v>
      </c>
    </row>
    <row r="52" spans="4:19" ht="12.75">
      <c r="D52" s="27">
        <f t="shared" si="6"/>
        <v>400</v>
      </c>
      <c r="E52" s="27">
        <f t="shared" si="2"/>
        <v>0.8771929824561404</v>
      </c>
      <c r="F52" s="29">
        <f t="shared" si="3"/>
        <v>1.9444804536751565</v>
      </c>
      <c r="G52" s="4">
        <f aca="true" t="shared" si="8" ref="G52:K58">IF(G$10&lt;=COS($F52),1,((1+G$10^2-2*G$10*COS($F52))^0.5)/SIN($F52))</f>
        <v>1</v>
      </c>
      <c r="H52" s="4">
        <f t="shared" si="8"/>
        <v>1</v>
      </c>
      <c r="I52" s="4">
        <f t="shared" si="8"/>
        <v>1.0741267959489311</v>
      </c>
      <c r="J52" s="4">
        <f t="shared" si="8"/>
        <v>1.365048992701854</v>
      </c>
      <c r="K52" s="5">
        <f t="shared" si="8"/>
        <v>1.7747797942462986</v>
      </c>
      <c r="L52" s="3"/>
      <c r="M52" s="4">
        <f t="shared" si="4"/>
        <v>0.12280701754385959</v>
      </c>
      <c r="N52" s="4">
        <f t="shared" si="1"/>
        <v>0.12280701754385959</v>
      </c>
      <c r="O52" s="4">
        <f t="shared" si="1"/>
        <v>0.11433195597300637</v>
      </c>
      <c r="P52" s="4">
        <f t="shared" si="1"/>
        <v>0.08996528197921053</v>
      </c>
      <c r="Q52" s="5">
        <f t="shared" si="1"/>
        <v>0.06919563651895892</v>
      </c>
      <c r="S52" s="54" t="e">
        <f t="shared" si="5"/>
        <v>#NUM!</v>
      </c>
    </row>
    <row r="53" spans="4:19" ht="12.75">
      <c r="D53" s="27">
        <f t="shared" si="6"/>
        <v>410</v>
      </c>
      <c r="E53" s="27">
        <f t="shared" si="2"/>
        <v>0.899122807017544</v>
      </c>
      <c r="F53" s="29">
        <f t="shared" si="3"/>
        <v>1.968636416556613</v>
      </c>
      <c r="G53" s="4">
        <f t="shared" si="8"/>
        <v>1</v>
      </c>
      <c r="H53" s="4">
        <f t="shared" si="8"/>
        <v>1</v>
      </c>
      <c r="I53" s="4">
        <f t="shared" si="8"/>
        <v>1.0847164013385724</v>
      </c>
      <c r="J53" s="4">
        <f t="shared" si="8"/>
        <v>1.3880250905525586</v>
      </c>
      <c r="K53" s="5">
        <f t="shared" si="8"/>
        <v>1.806909645870658</v>
      </c>
      <c r="L53" s="3"/>
      <c r="M53" s="4">
        <f t="shared" si="4"/>
        <v>0.10087719298245601</v>
      </c>
      <c r="N53" s="4">
        <f t="shared" si="1"/>
        <v>0.10087719298245601</v>
      </c>
      <c r="O53" s="4">
        <f t="shared" si="1"/>
        <v>0.09299867952394796</v>
      </c>
      <c r="P53" s="4">
        <f t="shared" si="1"/>
        <v>0.07267677916564018</v>
      </c>
      <c r="Q53" s="5">
        <f t="shared" si="1"/>
        <v>0.05582857627274906</v>
      </c>
      <c r="S53" s="54" t="e">
        <f t="shared" si="5"/>
        <v>#NUM!</v>
      </c>
    </row>
    <row r="54" spans="4:19" ht="12.75">
      <c r="D54" s="27">
        <f t="shared" si="6"/>
        <v>420</v>
      </c>
      <c r="E54" s="27">
        <f t="shared" si="2"/>
        <v>0.9210526315789475</v>
      </c>
      <c r="F54" s="29">
        <f t="shared" si="3"/>
        <v>1.9924995474180116</v>
      </c>
      <c r="G54" s="4">
        <f t="shared" si="8"/>
        <v>1</v>
      </c>
      <c r="H54" s="4">
        <f t="shared" si="8"/>
        <v>1</v>
      </c>
      <c r="I54" s="4">
        <f t="shared" si="8"/>
        <v>1.0960187980387774</v>
      </c>
      <c r="J54" s="4">
        <f t="shared" si="8"/>
        <v>1.411830076034132</v>
      </c>
      <c r="K54" s="5">
        <f t="shared" si="8"/>
        <v>1.840081445034948</v>
      </c>
      <c r="L54" s="3"/>
      <c r="M54" s="4">
        <f t="shared" si="4"/>
        <v>0.07894736842105254</v>
      </c>
      <c r="N54" s="4">
        <f t="shared" si="1"/>
        <v>0.07894736842105254</v>
      </c>
      <c r="O54" s="4">
        <f t="shared" si="1"/>
        <v>0.07203103501721086</v>
      </c>
      <c r="P54" s="4">
        <f t="shared" si="1"/>
        <v>0.05591846339101784</v>
      </c>
      <c r="Q54" s="5">
        <f t="shared" si="1"/>
        <v>0.04290427939158591</v>
      </c>
      <c r="S54" s="54" t="e">
        <f t="shared" si="5"/>
        <v>#NUM!</v>
      </c>
    </row>
    <row r="55" spans="4:19" ht="12.75">
      <c r="D55" s="27">
        <f t="shared" si="6"/>
        <v>430</v>
      </c>
      <c r="E55" s="27">
        <f t="shared" si="2"/>
        <v>0.942982456140351</v>
      </c>
      <c r="F55" s="29">
        <f t="shared" si="3"/>
        <v>2.0160802445163486</v>
      </c>
      <c r="G55" s="4">
        <f t="shared" si="8"/>
        <v>1</v>
      </c>
      <c r="H55" s="4">
        <f t="shared" si="8"/>
        <v>1</v>
      </c>
      <c r="I55" s="4">
        <f t="shared" si="8"/>
        <v>1.1080474652599723</v>
      </c>
      <c r="J55" s="4">
        <f t="shared" si="8"/>
        <v>1.4364988751116967</v>
      </c>
      <c r="K55" s="5">
        <f t="shared" si="8"/>
        <v>1.8743461376596946</v>
      </c>
      <c r="L55" s="3"/>
      <c r="M55" s="4">
        <f t="shared" si="4"/>
        <v>0.05701754385964897</v>
      </c>
      <c r="N55" s="4">
        <f t="shared" si="1"/>
        <v>0.05701754385964897</v>
      </c>
      <c r="O55" s="4">
        <f t="shared" si="1"/>
        <v>0.05145767275075296</v>
      </c>
      <c r="P55" s="4">
        <f t="shared" si="1"/>
        <v>0.03969202123824531</v>
      </c>
      <c r="Q55" s="5">
        <f t="shared" si="1"/>
        <v>0.03041996497554127</v>
      </c>
      <c r="S55" s="54" t="e">
        <f t="shared" si="5"/>
        <v>#NUM!</v>
      </c>
    </row>
    <row r="56" spans="4:19" ht="12.75">
      <c r="D56" s="27">
        <f t="shared" si="6"/>
        <v>440</v>
      </c>
      <c r="E56" s="27">
        <f t="shared" si="2"/>
        <v>0.9649122807017545</v>
      </c>
      <c r="F56" s="29">
        <f t="shared" si="3"/>
        <v>2.0393883049084147</v>
      </c>
      <c r="G56" s="4">
        <f t="shared" si="8"/>
        <v>1</v>
      </c>
      <c r="H56" s="4">
        <f t="shared" si="8"/>
        <v>1</v>
      </c>
      <c r="I56" s="4">
        <f t="shared" si="8"/>
        <v>1.1208185479424364</v>
      </c>
      <c r="J56" s="4">
        <f t="shared" si="8"/>
        <v>1.4620692343135213</v>
      </c>
      <c r="K56" s="5">
        <f t="shared" si="8"/>
        <v>1.909758043089846</v>
      </c>
      <c r="L56" s="3"/>
      <c r="M56" s="4">
        <f t="shared" si="4"/>
        <v>0.0350877192982455</v>
      </c>
      <c r="N56" s="4">
        <f t="shared" si="1"/>
        <v>0.0350877192982455</v>
      </c>
      <c r="O56" s="4">
        <f t="shared" si="1"/>
        <v>0.03130544133362036</v>
      </c>
      <c r="P56" s="4">
        <f t="shared" si="1"/>
        <v>0.023998671523048687</v>
      </c>
      <c r="Q56" s="5">
        <f t="shared" si="1"/>
        <v>0.01837286111987055</v>
      </c>
      <c r="S56" s="54" t="e">
        <f t="shared" si="5"/>
        <v>#NUM!</v>
      </c>
    </row>
    <row r="57" spans="4:19" ht="12.75">
      <c r="D57" s="27">
        <f t="shared" si="6"/>
        <v>450</v>
      </c>
      <c r="E57" s="27">
        <f t="shared" si="2"/>
        <v>0.986842105263158</v>
      </c>
      <c r="F57" s="29">
        <f t="shared" si="3"/>
        <v>2.0624329720175965</v>
      </c>
      <c r="G57" s="4">
        <f t="shared" si="8"/>
        <v>1</v>
      </c>
      <c r="H57" s="4">
        <f t="shared" si="8"/>
        <v>1</v>
      </c>
      <c r="I57" s="4">
        <f t="shared" si="8"/>
        <v>1.134350898744095</v>
      </c>
      <c r="J57" s="4">
        <f t="shared" si="8"/>
        <v>1.4885819021041304</v>
      </c>
      <c r="K57" s="5">
        <f t="shared" si="8"/>
        <v>1.946375137994506</v>
      </c>
      <c r="L57" s="3"/>
      <c r="M57" s="4">
        <f t="shared" si="4"/>
        <v>0.013157894736842035</v>
      </c>
      <c r="N57" s="4">
        <f t="shared" si="1"/>
        <v>0.013157894736842035</v>
      </c>
      <c r="O57" s="4">
        <f t="shared" si="1"/>
        <v>0.011599492495144048</v>
      </c>
      <c r="P57" s="4">
        <f t="shared" si="1"/>
        <v>0.00883921450223409</v>
      </c>
      <c r="Q57" s="5">
        <f t="shared" si="1"/>
        <v>0.006760204895752822</v>
      </c>
      <c r="S57" s="54" t="e">
        <f t="shared" si="5"/>
        <v>#NUM!</v>
      </c>
    </row>
    <row r="58" spans="4:19" ht="13.5" thickBot="1">
      <c r="D58" s="28">
        <f t="shared" si="6"/>
        <v>460</v>
      </c>
      <c r="E58" s="28">
        <f t="shared" si="2"/>
        <v>1.0087719298245614</v>
      </c>
      <c r="F58" s="30">
        <f t="shared" si="3"/>
        <v>2.0852229784685985</v>
      </c>
      <c r="G58" s="7">
        <f t="shared" si="8"/>
        <v>1</v>
      </c>
      <c r="H58" s="7">
        <f t="shared" si="8"/>
        <v>1</v>
      </c>
      <c r="I58" s="7">
        <f t="shared" si="8"/>
        <v>1.1486661467478188</v>
      </c>
      <c r="J58" s="7">
        <f t="shared" si="8"/>
        <v>1.5160808361538374</v>
      </c>
      <c r="K58" s="8">
        <f t="shared" si="8"/>
        <v>1.9842593694281998</v>
      </c>
      <c r="L58" s="6"/>
      <c r="M58" s="7">
        <f t="shared" si="4"/>
        <v>-0.00877192982456143</v>
      </c>
      <c r="N58" s="7">
        <f t="shared" si="1"/>
        <v>-0.00877192982456143</v>
      </c>
      <c r="O58" s="7">
        <f t="shared" si="1"/>
        <v>-0.007636622572535207</v>
      </c>
      <c r="P58" s="7">
        <f t="shared" si="1"/>
        <v>-0.005785924876416906</v>
      </c>
      <c r="Q58" s="8">
        <f t="shared" si="1"/>
        <v>-0.004420757668937817</v>
      </c>
      <c r="S58" s="55" t="e">
        <f t="shared" si="5"/>
        <v>#NUM!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E2">
      <selection activeCell="W4" sqref="W4"/>
    </sheetView>
  </sheetViews>
  <sheetFormatPr defaultColWidth="8.8515625" defaultRowHeight="12.75"/>
  <cols>
    <col min="1" max="3" width="8.8515625" style="0" customWidth="1"/>
    <col min="4" max="4" width="14.140625" style="0" customWidth="1"/>
    <col min="5" max="18" width="8.8515625" style="0" customWidth="1"/>
    <col min="19" max="19" width="11.8515625" style="0" customWidth="1"/>
  </cols>
  <sheetData>
    <row r="1" spans="1:21" ht="13.5" thickBot="1">
      <c r="A1" t="s">
        <v>0</v>
      </c>
      <c r="U1" t="s">
        <v>40</v>
      </c>
    </row>
    <row r="2" spans="1:22" ht="12.75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726.3216306153528</v>
      </c>
      <c r="M2" t="s">
        <v>34</v>
      </c>
      <c r="Q2">
        <v>352</v>
      </c>
      <c r="R2" t="s">
        <v>38</v>
      </c>
      <c r="S2">
        <f>Q2/(E2*B2)</f>
        <v>0.7719298245614036</v>
      </c>
      <c r="U2" t="s">
        <v>17</v>
      </c>
      <c r="V2" t="e">
        <f>U2/Q$3</f>
        <v>#VALUE!</v>
      </c>
    </row>
    <row r="3" spans="1:23" ht="12.75">
      <c r="A3" s="12" t="s">
        <v>2</v>
      </c>
      <c r="B3" s="16">
        <v>8</v>
      </c>
      <c r="D3" s="19" t="s">
        <v>15</v>
      </c>
      <c r="E3" s="16">
        <f>E5*B9</f>
        <v>208.20000000000002</v>
      </c>
      <c r="F3">
        <f>E3/12</f>
        <v>17.35</v>
      </c>
      <c r="G3" s="12" t="s">
        <v>26</v>
      </c>
      <c r="H3" s="16">
        <f>PI()^2*29000*B10/E3^2</f>
        <v>244.96847723481443</v>
      </c>
      <c r="M3" t="s">
        <v>35</v>
      </c>
      <c r="Q3">
        <v>210</v>
      </c>
      <c r="R3" t="s">
        <v>38</v>
      </c>
      <c r="S3">
        <f>Q3/(E2*B2)</f>
        <v>0.46052631578947373</v>
      </c>
      <c r="U3">
        <v>0</v>
      </c>
      <c r="V3">
        <f>U3/Q$3</f>
        <v>0</v>
      </c>
      <c r="W3" t="s">
        <v>41</v>
      </c>
    </row>
    <row r="4" spans="1:23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588.0050622714036</v>
      </c>
      <c r="M4" t="s">
        <v>36</v>
      </c>
      <c r="Q4">
        <f>114/0.9</f>
        <v>126.66666666666666</v>
      </c>
      <c r="R4" t="s">
        <v>39</v>
      </c>
      <c r="S4">
        <f>Q4</f>
        <v>126.66666666666666</v>
      </c>
      <c r="U4">
        <f>+U3+10</f>
        <v>10</v>
      </c>
      <c r="V4">
        <f>U4/Q$3</f>
        <v>0.047619047619047616</v>
      </c>
      <c r="W4" t="s">
        <v>42</v>
      </c>
    </row>
    <row r="5" spans="1:22" ht="13.5" thickBot="1">
      <c r="A5" s="12" t="s">
        <v>4</v>
      </c>
      <c r="B5" s="16">
        <v>8</v>
      </c>
      <c r="D5" s="19" t="s">
        <v>16</v>
      </c>
      <c r="E5" s="16">
        <v>60</v>
      </c>
      <c r="G5" s="17" t="s">
        <v>28</v>
      </c>
      <c r="H5" s="18">
        <f>(B7+B10)/B2</f>
        <v>16.12938596491228</v>
      </c>
      <c r="I5" t="s">
        <v>29</v>
      </c>
      <c r="M5" t="s">
        <v>37</v>
      </c>
      <c r="Q5">
        <f>90/0.9</f>
        <v>100</v>
      </c>
      <c r="R5" t="s">
        <v>39</v>
      </c>
      <c r="S5">
        <f>Q5/Q4</f>
        <v>0.7894736842105263</v>
      </c>
      <c r="U5">
        <f aca="true" t="shared" si="0" ref="U5:U45">+U4+10</f>
        <v>20</v>
      </c>
      <c r="V5">
        <f aca="true" t="shared" si="1" ref="V5:V45">U5/Q$3</f>
        <v>0.09523809523809523</v>
      </c>
    </row>
    <row r="6" spans="1:22" ht="13.5" thickBot="1">
      <c r="A6" s="12" t="s">
        <v>5</v>
      </c>
      <c r="B6" s="16">
        <v>0.435</v>
      </c>
      <c r="D6" s="19"/>
      <c r="E6" s="16"/>
      <c r="G6" s="1"/>
      <c r="U6">
        <f t="shared" si="0"/>
        <v>30</v>
      </c>
      <c r="V6">
        <f t="shared" si="1"/>
        <v>0.14285714285714285</v>
      </c>
    </row>
    <row r="7" spans="1:22" ht="15" thickBot="1">
      <c r="A7" s="12" t="s">
        <v>6</v>
      </c>
      <c r="B7" s="16">
        <v>110</v>
      </c>
      <c r="D7" s="20" t="s">
        <v>23</v>
      </c>
      <c r="E7" s="18">
        <f>E5*($E$2/29000)^0.5</f>
        <v>2.4913643956121994</v>
      </c>
      <c r="G7" s="53" t="s">
        <v>30</v>
      </c>
      <c r="H7" s="22">
        <f>B8*E2</f>
        <v>1375</v>
      </c>
      <c r="U7">
        <f t="shared" si="0"/>
        <v>40</v>
      </c>
      <c r="V7">
        <f t="shared" si="1"/>
        <v>0.19047619047619047</v>
      </c>
    </row>
    <row r="8" spans="1:22" ht="12.75">
      <c r="A8" s="12" t="s">
        <v>7</v>
      </c>
      <c r="B8" s="16">
        <v>27.5</v>
      </c>
      <c r="U8">
        <f t="shared" si="0"/>
        <v>50</v>
      </c>
      <c r="V8">
        <f t="shared" si="1"/>
        <v>0.23809523809523808</v>
      </c>
    </row>
    <row r="9" spans="1:22" ht="13.5" thickBot="1">
      <c r="A9" s="12" t="s">
        <v>8</v>
      </c>
      <c r="B9" s="16">
        <v>3.47</v>
      </c>
      <c r="Q9" t="s">
        <v>32</v>
      </c>
      <c r="S9" t="s">
        <v>33</v>
      </c>
      <c r="U9">
        <f t="shared" si="0"/>
        <v>60</v>
      </c>
      <c r="V9">
        <f t="shared" si="1"/>
        <v>0.2857142857142857</v>
      </c>
    </row>
    <row r="10" spans="1:22" ht="13.5" thickBot="1">
      <c r="A10" s="12" t="s">
        <v>9</v>
      </c>
      <c r="B10" s="16">
        <v>37.1</v>
      </c>
      <c r="D10" s="42"/>
      <c r="E10" s="42"/>
      <c r="F10" s="46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9" t="s">
        <v>21</v>
      </c>
      <c r="M10" s="10">
        <v>-1</v>
      </c>
      <c r="N10" s="10">
        <v>-0.5</v>
      </c>
      <c r="O10" s="10">
        <v>0</v>
      </c>
      <c r="P10" s="10">
        <v>0.5</v>
      </c>
      <c r="Q10" s="11">
        <v>1</v>
      </c>
      <c r="S10" s="56"/>
      <c r="U10">
        <f t="shared" si="0"/>
        <v>70</v>
      </c>
      <c r="V10">
        <f t="shared" si="1"/>
        <v>0.3333333333333333</v>
      </c>
    </row>
    <row r="11" spans="1:22" ht="19.5" thickBot="1">
      <c r="A11" s="12" t="s">
        <v>11</v>
      </c>
      <c r="B11" s="16">
        <v>9.27</v>
      </c>
      <c r="D11" s="43" t="s">
        <v>17</v>
      </c>
      <c r="E11" s="43" t="s">
        <v>18</v>
      </c>
      <c r="F11" s="47" t="s">
        <v>19</v>
      </c>
      <c r="G11" s="44" t="s">
        <v>20</v>
      </c>
      <c r="H11" s="44" t="s">
        <v>20</v>
      </c>
      <c r="I11" s="44" t="s">
        <v>20</v>
      </c>
      <c r="J11" s="44" t="s">
        <v>20</v>
      </c>
      <c r="K11" s="45" t="s">
        <v>20</v>
      </c>
      <c r="L11" s="3"/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S11" s="57" t="s">
        <v>31</v>
      </c>
      <c r="U11">
        <f t="shared" si="0"/>
        <v>80</v>
      </c>
      <c r="V11">
        <f t="shared" si="1"/>
        <v>0.38095238095238093</v>
      </c>
    </row>
    <row r="12" spans="1:22" ht="13.5" thickBot="1">
      <c r="A12" s="17" t="s">
        <v>10</v>
      </c>
      <c r="B12" s="18">
        <v>2.02</v>
      </c>
      <c r="D12" s="27">
        <v>0</v>
      </c>
      <c r="E12" s="27">
        <f>D12/($B$2*$E$2)</f>
        <v>0</v>
      </c>
      <c r="F12" s="29">
        <f>$E$7*E12^0.5</f>
        <v>0</v>
      </c>
      <c r="G12" s="4">
        <f aca="true" t="shared" si="2" ref="G12:J31">IF(G$10&lt;=COS($F12),1,((1+G$10^2-2*G$10*COS($F12))^0.5)/SIN($F12))</f>
        <v>1</v>
      </c>
      <c r="H12" s="4">
        <f t="shared" si="2"/>
        <v>1</v>
      </c>
      <c r="I12" s="4">
        <f t="shared" si="2"/>
        <v>1</v>
      </c>
      <c r="J12" s="4">
        <f t="shared" si="2"/>
        <v>1</v>
      </c>
      <c r="K12" s="5">
        <f aca="true" t="shared" si="3" ref="K12:K58">IF(K$10&lt;=COS($F12),1,((1+K$10^2-2*K$10*COS($F12))^0.5)/SIN($F12))</f>
        <v>1</v>
      </c>
      <c r="L12" s="3"/>
      <c r="M12" s="4">
        <f>(1-$E12)/G12</f>
        <v>1</v>
      </c>
      <c r="N12" s="4">
        <f aca="true" t="shared" si="4" ref="N12:Q58">(1-$E12)/H12</f>
        <v>1</v>
      </c>
      <c r="O12" s="4">
        <f t="shared" si="4"/>
        <v>1</v>
      </c>
      <c r="P12" s="4">
        <f t="shared" si="4"/>
        <v>1</v>
      </c>
      <c r="Q12" s="5">
        <f t="shared" si="4"/>
        <v>1</v>
      </c>
      <c r="S12" s="54">
        <f>(($H$5*($H$3-D12)*($H$4-D12))^0.5)/($H$7)</f>
        <v>1.1085412360009586</v>
      </c>
      <c r="U12">
        <f t="shared" si="0"/>
        <v>90</v>
      </c>
      <c r="V12">
        <f t="shared" si="1"/>
        <v>0.42857142857142855</v>
      </c>
    </row>
    <row r="13" spans="1:22" ht="13.5" thickBot="1">
      <c r="A13" s="1"/>
      <c r="D13" s="27">
        <f>+D12+10</f>
        <v>10</v>
      </c>
      <c r="E13" s="27">
        <f aca="true" t="shared" si="5" ref="E13:E58">D13/($B$2*$E$2)</f>
        <v>0.02192982456140351</v>
      </c>
      <c r="F13" s="29">
        <f aca="true" t="shared" si="6" ref="F13:F58">$E$7*E13^0.5</f>
        <v>0.3689392259574614</v>
      </c>
      <c r="G13" s="4">
        <f t="shared" si="2"/>
        <v>1</v>
      </c>
      <c r="H13" s="4">
        <f t="shared" si="2"/>
        <v>1</v>
      </c>
      <c r="I13" s="4">
        <f t="shared" si="2"/>
        <v>1</v>
      </c>
      <c r="J13" s="4">
        <f t="shared" si="2"/>
        <v>1</v>
      </c>
      <c r="K13" s="5">
        <f t="shared" si="3"/>
        <v>1.0172591491044947</v>
      </c>
      <c r="L13" s="3"/>
      <c r="M13" s="4">
        <f aca="true" t="shared" si="7" ref="M13:M58">(1-$E13)/G13</f>
        <v>0.9780701754385965</v>
      </c>
      <c r="N13" s="4">
        <f t="shared" si="4"/>
        <v>0.9780701754385965</v>
      </c>
      <c r="O13" s="4">
        <f t="shared" si="4"/>
        <v>0.9780701754385965</v>
      </c>
      <c r="P13" s="4">
        <f t="shared" si="4"/>
        <v>0.9780701754385965</v>
      </c>
      <c r="Q13" s="5">
        <f t="shared" si="4"/>
        <v>0.9614759191889337</v>
      </c>
      <c r="S13" s="54">
        <f aca="true" t="shared" si="8" ref="S13:S58">(($H$5*($H$3-D13)*($H$4-D13))^0.5)/($H$7)</f>
        <v>1.0764078126407173</v>
      </c>
      <c r="U13">
        <f t="shared" si="0"/>
        <v>100</v>
      </c>
      <c r="V13">
        <f t="shared" si="1"/>
        <v>0.47619047619047616</v>
      </c>
    </row>
    <row r="14" spans="1:22" ht="12.75">
      <c r="A14" s="15" t="s">
        <v>12</v>
      </c>
      <c r="B14" s="11">
        <v>0.536</v>
      </c>
      <c r="D14" s="27">
        <f aca="true" t="shared" si="9" ref="D14:D58">+D13+10</f>
        <v>20</v>
      </c>
      <c r="E14" s="27">
        <f t="shared" si="5"/>
        <v>0.04385964912280702</v>
      </c>
      <c r="F14" s="29">
        <f t="shared" si="6"/>
        <v>0.5217588570404739</v>
      </c>
      <c r="G14" s="4">
        <f t="shared" si="2"/>
        <v>1</v>
      </c>
      <c r="H14" s="4">
        <f t="shared" si="2"/>
        <v>1</v>
      </c>
      <c r="I14" s="4">
        <f t="shared" si="2"/>
        <v>1</v>
      </c>
      <c r="J14" s="4">
        <f t="shared" si="2"/>
        <v>1</v>
      </c>
      <c r="K14" s="5">
        <f t="shared" si="3"/>
        <v>1.0350214832047377</v>
      </c>
      <c r="L14" s="3"/>
      <c r="M14" s="4">
        <f t="shared" si="7"/>
        <v>0.956140350877193</v>
      </c>
      <c r="N14" s="4">
        <f t="shared" si="4"/>
        <v>0.956140350877193</v>
      </c>
      <c r="O14" s="4">
        <f t="shared" si="4"/>
        <v>0.956140350877193</v>
      </c>
      <c r="P14" s="4">
        <f t="shared" si="4"/>
        <v>0.956140350877193</v>
      </c>
      <c r="Q14" s="5">
        <f t="shared" si="4"/>
        <v>0.923787927489867</v>
      </c>
      <c r="S14" s="54">
        <f t="shared" si="8"/>
        <v>1.044102550234996</v>
      </c>
      <c r="U14">
        <f t="shared" si="0"/>
        <v>110</v>
      </c>
      <c r="V14">
        <f t="shared" si="1"/>
        <v>0.5238095238095238</v>
      </c>
    </row>
    <row r="15" spans="1:22" ht="13.5" thickBot="1">
      <c r="A15" s="17" t="s">
        <v>13</v>
      </c>
      <c r="B15" s="18">
        <v>531</v>
      </c>
      <c r="D15" s="27">
        <f t="shared" si="9"/>
        <v>30</v>
      </c>
      <c r="E15" s="27">
        <f t="shared" si="5"/>
        <v>0.06578947368421054</v>
      </c>
      <c r="F15" s="29">
        <f t="shared" si="6"/>
        <v>0.6390214842634576</v>
      </c>
      <c r="G15" s="4">
        <f t="shared" si="2"/>
        <v>1</v>
      </c>
      <c r="H15" s="4">
        <f t="shared" si="2"/>
        <v>1</v>
      </c>
      <c r="I15" s="4">
        <f t="shared" si="2"/>
        <v>1</v>
      </c>
      <c r="J15" s="4">
        <f t="shared" si="2"/>
        <v>1</v>
      </c>
      <c r="K15" s="5">
        <f t="shared" si="3"/>
        <v>1.0533087914940826</v>
      </c>
      <c r="L15" s="3"/>
      <c r="M15" s="4">
        <f t="shared" si="7"/>
        <v>0.9342105263157895</v>
      </c>
      <c r="N15" s="4">
        <f t="shared" si="4"/>
        <v>0.9342105263157895</v>
      </c>
      <c r="O15" s="4">
        <f t="shared" si="4"/>
        <v>0.9342105263157895</v>
      </c>
      <c r="P15" s="4">
        <f t="shared" si="4"/>
        <v>0.9342105263157895</v>
      </c>
      <c r="Q15" s="5">
        <f t="shared" si="4"/>
        <v>0.886929392273128</v>
      </c>
      <c r="S15" s="54">
        <f t="shared" si="8"/>
        <v>1.0116089861177988</v>
      </c>
      <c r="U15">
        <f t="shared" si="0"/>
        <v>120</v>
      </c>
      <c r="V15">
        <f t="shared" si="1"/>
        <v>0.5714285714285714</v>
      </c>
    </row>
    <row r="16" spans="4:22" ht="12.75">
      <c r="D16" s="27">
        <f t="shared" si="9"/>
        <v>40</v>
      </c>
      <c r="E16" s="27">
        <f t="shared" si="5"/>
        <v>0.08771929824561404</v>
      </c>
      <c r="F16" s="29">
        <f t="shared" si="6"/>
        <v>0.7378784519149229</v>
      </c>
      <c r="G16" s="4">
        <f t="shared" si="2"/>
        <v>1</v>
      </c>
      <c r="H16" s="4">
        <f t="shared" si="2"/>
        <v>1</v>
      </c>
      <c r="I16" s="4">
        <f t="shared" si="2"/>
        <v>1</v>
      </c>
      <c r="J16" s="4">
        <f t="shared" si="2"/>
        <v>1</v>
      </c>
      <c r="K16" s="5">
        <f t="shared" si="3"/>
        <v>1.072144135835738</v>
      </c>
      <c r="L16" s="3"/>
      <c r="M16" s="4">
        <f t="shared" si="7"/>
        <v>0.9122807017543859</v>
      </c>
      <c r="N16" s="4">
        <f t="shared" si="4"/>
        <v>0.9122807017543859</v>
      </c>
      <c r="O16" s="4">
        <f t="shared" si="4"/>
        <v>0.9122807017543859</v>
      </c>
      <c r="P16" s="4">
        <f t="shared" si="4"/>
        <v>0.9122807017543859</v>
      </c>
      <c r="Q16" s="5">
        <f t="shared" si="4"/>
        <v>0.8508937103342562</v>
      </c>
      <c r="S16" s="54">
        <f t="shared" si="8"/>
        <v>0.9789083691925146</v>
      </c>
      <c r="U16">
        <f t="shared" si="0"/>
        <v>130</v>
      </c>
      <c r="V16">
        <f t="shared" si="1"/>
        <v>0.6190476190476191</v>
      </c>
    </row>
    <row r="17" spans="1:22" ht="12.75">
      <c r="A17" t="s">
        <v>14</v>
      </c>
      <c r="D17" s="27">
        <f t="shared" si="9"/>
        <v>50</v>
      </c>
      <c r="E17" s="27">
        <f t="shared" si="5"/>
        <v>0.10964912280701755</v>
      </c>
      <c r="F17" s="29">
        <f t="shared" si="6"/>
        <v>0.8249731888070386</v>
      </c>
      <c r="G17" s="4">
        <f t="shared" si="2"/>
        <v>1</v>
      </c>
      <c r="H17" s="4">
        <f t="shared" si="2"/>
        <v>1</v>
      </c>
      <c r="I17" s="4">
        <f t="shared" si="2"/>
        <v>1</v>
      </c>
      <c r="J17" s="4">
        <f t="shared" si="2"/>
        <v>1</v>
      </c>
      <c r="K17" s="5">
        <f t="shared" si="3"/>
        <v>1.0915519450262154</v>
      </c>
      <c r="L17" s="3"/>
      <c r="M17" s="4">
        <f t="shared" si="7"/>
        <v>0.8903508771929824</v>
      </c>
      <c r="N17" s="4">
        <f t="shared" si="4"/>
        <v>0.8903508771929824</v>
      </c>
      <c r="O17" s="4">
        <f t="shared" si="4"/>
        <v>0.8903508771929824</v>
      </c>
      <c r="P17" s="4">
        <f t="shared" si="4"/>
        <v>0.8903508771929824</v>
      </c>
      <c r="Q17" s="5">
        <f t="shared" si="4"/>
        <v>0.8156743078054789</v>
      </c>
      <c r="S17" s="54">
        <f t="shared" si="8"/>
        <v>0.9459792274938307</v>
      </c>
      <c r="U17">
        <f t="shared" si="0"/>
        <v>140</v>
      </c>
      <c r="V17">
        <f t="shared" si="1"/>
        <v>0.6666666666666666</v>
      </c>
    </row>
    <row r="18" spans="4:22" ht="12.75">
      <c r="D18" s="27">
        <f t="shared" si="9"/>
        <v>60</v>
      </c>
      <c r="E18" s="27">
        <f t="shared" si="5"/>
        <v>0.13157894736842107</v>
      </c>
      <c r="F18" s="29">
        <f t="shared" si="6"/>
        <v>0.903712849693167</v>
      </c>
      <c r="G18" s="4">
        <f t="shared" si="2"/>
        <v>1</v>
      </c>
      <c r="H18" s="4">
        <f t="shared" si="2"/>
        <v>1</v>
      </c>
      <c r="I18" s="4">
        <f t="shared" si="2"/>
        <v>1</v>
      </c>
      <c r="J18" s="4">
        <f t="shared" si="2"/>
        <v>1</v>
      </c>
      <c r="K18" s="5">
        <f t="shared" si="3"/>
        <v>1.111558117562671</v>
      </c>
      <c r="L18" s="3"/>
      <c r="M18" s="4">
        <f t="shared" si="7"/>
        <v>0.868421052631579</v>
      </c>
      <c r="N18" s="4">
        <f t="shared" si="4"/>
        <v>0.868421052631579</v>
      </c>
      <c r="O18" s="4">
        <f t="shared" si="4"/>
        <v>0.868421052631579</v>
      </c>
      <c r="P18" s="4">
        <f t="shared" si="4"/>
        <v>0.868421052631579</v>
      </c>
      <c r="Q18" s="5">
        <f t="shared" si="4"/>
        <v>0.7812646400673839</v>
      </c>
      <c r="S18" s="54">
        <f t="shared" si="8"/>
        <v>0.912796829266135</v>
      </c>
      <c r="U18">
        <f t="shared" si="0"/>
        <v>150</v>
      </c>
      <c r="V18">
        <f t="shared" si="1"/>
        <v>0.7142857142857143</v>
      </c>
    </row>
    <row r="19" spans="4:22" ht="12.75">
      <c r="D19" s="27">
        <f t="shared" si="9"/>
        <v>70</v>
      </c>
      <c r="E19" s="27">
        <f t="shared" si="5"/>
        <v>0.15350877192982457</v>
      </c>
      <c r="F19" s="29">
        <f t="shared" si="6"/>
        <v>0.9761214407801089</v>
      </c>
      <c r="G19" s="4">
        <f t="shared" si="2"/>
        <v>1</v>
      </c>
      <c r="H19" s="4">
        <f t="shared" si="2"/>
        <v>1</v>
      </c>
      <c r="I19" s="4">
        <f t="shared" si="2"/>
        <v>1</v>
      </c>
      <c r="J19" s="4">
        <f t="shared" si="2"/>
        <v>1</v>
      </c>
      <c r="K19" s="5">
        <f t="shared" si="3"/>
        <v>1.132190133822838</v>
      </c>
      <c r="L19" s="3"/>
      <c r="M19" s="4">
        <f t="shared" si="7"/>
        <v>0.8464912280701754</v>
      </c>
      <c r="N19" s="4">
        <f t="shared" si="4"/>
        <v>0.8464912280701754</v>
      </c>
      <c r="O19" s="4">
        <f t="shared" si="4"/>
        <v>0.8464912280701754</v>
      </c>
      <c r="P19" s="4">
        <f t="shared" si="4"/>
        <v>0.8464912280701754</v>
      </c>
      <c r="Q19" s="5">
        <f t="shared" si="4"/>
        <v>0.7476581916607941</v>
      </c>
      <c r="S19" s="54">
        <f t="shared" si="8"/>
        <v>0.8793325043921686</v>
      </c>
      <c r="U19">
        <f t="shared" si="0"/>
        <v>160</v>
      </c>
      <c r="V19">
        <f t="shared" si="1"/>
        <v>0.7619047619047619</v>
      </c>
    </row>
    <row r="20" spans="4:22" ht="12.75">
      <c r="D20" s="27">
        <f t="shared" si="9"/>
        <v>80</v>
      </c>
      <c r="E20" s="27">
        <f t="shared" si="5"/>
        <v>0.1754385964912281</v>
      </c>
      <c r="F20" s="29">
        <f t="shared" si="6"/>
        <v>1.0435177140809477</v>
      </c>
      <c r="G20" s="4">
        <f t="shared" si="2"/>
        <v>1</v>
      </c>
      <c r="H20" s="4">
        <f t="shared" si="2"/>
        <v>1</v>
      </c>
      <c r="I20" s="4">
        <f t="shared" si="2"/>
        <v>1</v>
      </c>
      <c r="J20" s="4">
        <f t="shared" si="2"/>
        <v>1</v>
      </c>
      <c r="K20" s="5">
        <f t="shared" si="3"/>
        <v>1.1534771786789315</v>
      </c>
      <c r="L20" s="3"/>
      <c r="M20" s="4">
        <f t="shared" si="7"/>
        <v>0.8245614035087719</v>
      </c>
      <c r="N20" s="4">
        <f t="shared" si="4"/>
        <v>0.8245614035087719</v>
      </c>
      <c r="O20" s="4">
        <f t="shared" si="4"/>
        <v>0.8245614035087719</v>
      </c>
      <c r="P20" s="4">
        <f t="shared" si="4"/>
        <v>0.8245614035087719</v>
      </c>
      <c r="Q20" s="5">
        <f t="shared" si="4"/>
        <v>0.7148484761988405</v>
      </c>
      <c r="S20" s="54">
        <f t="shared" si="8"/>
        <v>0.8455527802193701</v>
      </c>
      <c r="U20">
        <f t="shared" si="0"/>
        <v>170</v>
      </c>
      <c r="V20">
        <f t="shared" si="1"/>
        <v>0.8095238095238095</v>
      </c>
    </row>
    <row r="21" spans="4:22" ht="12.75">
      <c r="D21" s="27">
        <f t="shared" si="9"/>
        <v>90</v>
      </c>
      <c r="E21" s="27">
        <f t="shared" si="5"/>
        <v>0.1973684210526316</v>
      </c>
      <c r="F21" s="29">
        <f t="shared" si="6"/>
        <v>1.1068176778723844</v>
      </c>
      <c r="G21" s="4">
        <f t="shared" si="2"/>
        <v>1</v>
      </c>
      <c r="H21" s="4">
        <f t="shared" si="2"/>
        <v>1</v>
      </c>
      <c r="I21" s="4">
        <f t="shared" si="2"/>
        <v>1</v>
      </c>
      <c r="J21" s="4">
        <f t="shared" si="2"/>
        <v>1.001721111509262</v>
      </c>
      <c r="K21" s="5">
        <f t="shared" si="3"/>
        <v>1.1754502756955736</v>
      </c>
      <c r="L21" s="3"/>
      <c r="M21" s="4">
        <f t="shared" si="7"/>
        <v>0.8026315789473684</v>
      </c>
      <c r="N21" s="4">
        <f t="shared" si="4"/>
        <v>0.8026315789473684</v>
      </c>
      <c r="O21" s="4">
        <f t="shared" si="4"/>
        <v>0.8026315789473684</v>
      </c>
      <c r="P21" s="4">
        <f t="shared" si="4"/>
        <v>0.8012525339892941</v>
      </c>
      <c r="Q21" s="5">
        <f t="shared" si="4"/>
        <v>0.682829036279234</v>
      </c>
      <c r="S21" s="54">
        <f t="shared" si="8"/>
        <v>0.8114182670402594</v>
      </c>
      <c r="U21">
        <f t="shared" si="0"/>
        <v>180</v>
      </c>
      <c r="V21">
        <f t="shared" si="1"/>
        <v>0.8571428571428571</v>
      </c>
    </row>
    <row r="22" spans="4:22" ht="12.75">
      <c r="D22" s="27">
        <f t="shared" si="9"/>
        <v>100</v>
      </c>
      <c r="E22" s="27">
        <f t="shared" si="5"/>
        <v>0.2192982456140351</v>
      </c>
      <c r="F22" s="29">
        <f t="shared" si="6"/>
        <v>1.1666882722050942</v>
      </c>
      <c r="G22" s="4">
        <f t="shared" si="2"/>
        <v>1</v>
      </c>
      <c r="H22" s="4">
        <f t="shared" si="2"/>
        <v>1</v>
      </c>
      <c r="I22" s="4">
        <f t="shared" si="2"/>
        <v>1</v>
      </c>
      <c r="J22" s="4">
        <f t="shared" si="2"/>
        <v>1.0067236494170675</v>
      </c>
      <c r="K22" s="5">
        <f t="shared" si="3"/>
        <v>1.198142434208965</v>
      </c>
      <c r="L22" s="3"/>
      <c r="M22" s="4">
        <f t="shared" si="7"/>
        <v>0.7807017543859649</v>
      </c>
      <c r="N22" s="4">
        <f t="shared" si="4"/>
        <v>0.7807017543859649</v>
      </c>
      <c r="O22" s="4">
        <f t="shared" si="4"/>
        <v>0.7807017543859649</v>
      </c>
      <c r="P22" s="4">
        <f t="shared" si="4"/>
        <v>0.7754876473181314</v>
      </c>
      <c r="Q22" s="5">
        <f t="shared" si="4"/>
        <v>0.6515934433967344</v>
      </c>
      <c r="S22" s="54">
        <f t="shared" si="8"/>
        <v>0.7768822002918709</v>
      </c>
      <c r="U22">
        <f t="shared" si="0"/>
        <v>190</v>
      </c>
      <c r="V22">
        <f t="shared" si="1"/>
        <v>0.9047619047619048</v>
      </c>
    </row>
    <row r="23" spans="4:22" ht="12.75">
      <c r="D23" s="27">
        <f t="shared" si="9"/>
        <v>110</v>
      </c>
      <c r="E23" s="27">
        <f t="shared" si="5"/>
        <v>0.24122807017543862</v>
      </c>
      <c r="F23" s="29">
        <f t="shared" si="6"/>
        <v>1.223632982945049</v>
      </c>
      <c r="G23" s="4">
        <f t="shared" si="2"/>
        <v>1</v>
      </c>
      <c r="H23" s="4">
        <f t="shared" si="2"/>
        <v>1</v>
      </c>
      <c r="I23" s="4">
        <f t="shared" si="2"/>
        <v>1</v>
      </c>
      <c r="J23" s="4">
        <f t="shared" si="2"/>
        <v>1.0143310749988492</v>
      </c>
      <c r="K23" s="5">
        <f t="shared" si="3"/>
        <v>1.221588810753257</v>
      </c>
      <c r="L23" s="3"/>
      <c r="M23" s="4">
        <f t="shared" si="7"/>
        <v>0.7587719298245614</v>
      </c>
      <c r="N23" s="4">
        <f t="shared" si="4"/>
        <v>0.7587719298245614</v>
      </c>
      <c r="O23" s="4">
        <f t="shared" si="4"/>
        <v>0.7587719298245614</v>
      </c>
      <c r="P23" s="4">
        <f t="shared" si="4"/>
        <v>0.748051547001478</v>
      </c>
      <c r="Q23" s="5">
        <f t="shared" si="4"/>
        <v>0.6211352978558201</v>
      </c>
      <c r="S23" s="54">
        <f t="shared" si="8"/>
        <v>0.7418885032589926</v>
      </c>
      <c r="U23">
        <f t="shared" si="0"/>
        <v>200</v>
      </c>
      <c r="V23">
        <f t="shared" si="1"/>
        <v>0.9523809523809523</v>
      </c>
    </row>
    <row r="24" spans="4:22" ht="12.75">
      <c r="D24" s="27">
        <f t="shared" si="9"/>
        <v>120</v>
      </c>
      <c r="E24" s="27">
        <f t="shared" si="5"/>
        <v>0.26315789473684215</v>
      </c>
      <c r="F24" s="29">
        <f t="shared" si="6"/>
        <v>1.2780429685269152</v>
      </c>
      <c r="G24" s="4">
        <f t="shared" si="2"/>
        <v>1</v>
      </c>
      <c r="H24" s="4">
        <f t="shared" si="2"/>
        <v>1</v>
      </c>
      <c r="I24" s="4">
        <f t="shared" si="2"/>
        <v>1</v>
      </c>
      <c r="J24" s="4">
        <f t="shared" si="2"/>
        <v>1.024087342981235</v>
      </c>
      <c r="K24" s="5">
        <f t="shared" si="3"/>
        <v>1.245826886493893</v>
      </c>
      <c r="L24" s="3"/>
      <c r="M24" s="4">
        <f t="shared" si="7"/>
        <v>0.7368421052631579</v>
      </c>
      <c r="N24" s="4">
        <f t="shared" si="4"/>
        <v>0.7368421052631579</v>
      </c>
      <c r="O24" s="4">
        <f t="shared" si="4"/>
        <v>0.7368421052631579</v>
      </c>
      <c r="P24" s="4">
        <f t="shared" si="4"/>
        <v>0.7195109970973047</v>
      </c>
      <c r="Q24" s="5">
        <f t="shared" si="4"/>
        <v>0.5914482286835522</v>
      </c>
      <c r="S24" s="54">
        <f t="shared" si="8"/>
        <v>0.7063691658751865</v>
      </c>
      <c r="U24">
        <f t="shared" si="0"/>
        <v>210</v>
      </c>
      <c r="V24">
        <f t="shared" si="1"/>
        <v>1</v>
      </c>
    </row>
    <row r="25" spans="4:22" ht="12.75">
      <c r="D25" s="27">
        <f t="shared" si="9"/>
        <v>130</v>
      </c>
      <c r="E25" s="27">
        <f t="shared" si="5"/>
        <v>0.28508771929824567</v>
      </c>
      <c r="F25" s="29">
        <f t="shared" si="6"/>
        <v>1.330229296719622</v>
      </c>
      <c r="G25" s="4">
        <f t="shared" si="2"/>
        <v>1</v>
      </c>
      <c r="H25" s="4">
        <f t="shared" si="2"/>
        <v>1</v>
      </c>
      <c r="I25" s="4">
        <f t="shared" si="2"/>
        <v>1</v>
      </c>
      <c r="J25" s="4">
        <f t="shared" si="2"/>
        <v>1.0356806293202037</v>
      </c>
      <c r="K25" s="5">
        <f t="shared" si="3"/>
        <v>1.2708966625508156</v>
      </c>
      <c r="L25" s="3"/>
      <c r="M25" s="4">
        <f t="shared" si="7"/>
        <v>0.7149122807017543</v>
      </c>
      <c r="N25" s="4">
        <f t="shared" si="4"/>
        <v>0.7149122807017543</v>
      </c>
      <c r="O25" s="4">
        <f t="shared" si="4"/>
        <v>0.7149122807017543</v>
      </c>
      <c r="P25" s="4">
        <f t="shared" si="4"/>
        <v>0.6902825643953637</v>
      </c>
      <c r="Q25" s="5">
        <f t="shared" si="4"/>
        <v>0.5625258935426382</v>
      </c>
      <c r="S25" s="54">
        <f t="shared" si="8"/>
        <v>0.6702406245702762</v>
      </c>
      <c r="U25">
        <f t="shared" si="0"/>
        <v>220</v>
      </c>
      <c r="V25">
        <f t="shared" si="1"/>
        <v>1.0476190476190477</v>
      </c>
    </row>
    <row r="26" spans="4:22" ht="12.75">
      <c r="D26" s="27">
        <f t="shared" si="9"/>
        <v>140</v>
      </c>
      <c r="E26" s="27">
        <f t="shared" si="5"/>
        <v>0.30701754385964913</v>
      </c>
      <c r="F26" s="29">
        <f t="shared" si="6"/>
        <v>1.3804441800743958</v>
      </c>
      <c r="G26" s="4">
        <f t="shared" si="2"/>
        <v>1</v>
      </c>
      <c r="H26" s="4">
        <f t="shared" si="2"/>
        <v>1</v>
      </c>
      <c r="I26" s="4">
        <f t="shared" si="2"/>
        <v>1</v>
      </c>
      <c r="J26" s="4">
        <f t="shared" si="2"/>
        <v>1.0488946603729223</v>
      </c>
      <c r="K26" s="5">
        <f t="shared" si="3"/>
        <v>1.2968408753518907</v>
      </c>
      <c r="L26" s="3"/>
      <c r="M26" s="4">
        <f t="shared" si="7"/>
        <v>0.6929824561403508</v>
      </c>
      <c r="N26" s="4">
        <f t="shared" si="4"/>
        <v>0.6929824561403508</v>
      </c>
      <c r="O26" s="4">
        <f t="shared" si="4"/>
        <v>0.6929824561403508</v>
      </c>
      <c r="P26" s="4">
        <f t="shared" si="4"/>
        <v>0.6606787910370036</v>
      </c>
      <c r="Q26" s="5">
        <f t="shared" si="4"/>
        <v>0.534361978644692</v>
      </c>
      <c r="S26" s="54">
        <f t="shared" si="8"/>
        <v>0.6333986424387964</v>
      </c>
      <c r="U26">
        <f t="shared" si="0"/>
        <v>230</v>
      </c>
      <c r="V26">
        <f t="shared" si="1"/>
        <v>1.0952380952380953</v>
      </c>
    </row>
    <row r="27" spans="4:22" ht="12.75">
      <c r="D27" s="27">
        <f t="shared" si="9"/>
        <v>150</v>
      </c>
      <c r="E27" s="27">
        <f t="shared" si="5"/>
        <v>0.32894736842105265</v>
      </c>
      <c r="F27" s="29">
        <f t="shared" si="6"/>
        <v>1.428895477895903</v>
      </c>
      <c r="G27" s="4">
        <f t="shared" si="2"/>
        <v>1</v>
      </c>
      <c r="H27" s="4">
        <f t="shared" si="2"/>
        <v>1</v>
      </c>
      <c r="I27" s="4">
        <f t="shared" si="2"/>
        <v>1</v>
      </c>
      <c r="J27" s="4">
        <f t="shared" si="2"/>
        <v>1.0635789069145898</v>
      </c>
      <c r="K27" s="5">
        <f t="shared" si="3"/>
        <v>1.3237052344546414</v>
      </c>
      <c r="L27" s="3"/>
      <c r="M27" s="4">
        <f t="shared" si="7"/>
        <v>0.6710526315789473</v>
      </c>
      <c r="N27" s="4">
        <f t="shared" si="4"/>
        <v>0.6710526315789473</v>
      </c>
      <c r="O27" s="4">
        <f t="shared" si="4"/>
        <v>0.6710526315789473</v>
      </c>
      <c r="P27" s="4">
        <f t="shared" si="4"/>
        <v>0.6309382662783815</v>
      </c>
      <c r="Q27" s="5">
        <f t="shared" si="4"/>
        <v>0.5069501986636904</v>
      </c>
      <c r="S27" s="54">
        <f t="shared" si="8"/>
        <v>0.5957108650646515</v>
      </c>
      <c r="U27">
        <f t="shared" si="0"/>
        <v>240</v>
      </c>
      <c r="V27">
        <f t="shared" si="1"/>
        <v>1.1428571428571428</v>
      </c>
    </row>
    <row r="28" spans="4:22" ht="12.75">
      <c r="D28" s="27">
        <f t="shared" si="9"/>
        <v>160</v>
      </c>
      <c r="E28" s="27">
        <f t="shared" si="5"/>
        <v>0.3508771929824562</v>
      </c>
      <c r="F28" s="29">
        <f t="shared" si="6"/>
        <v>1.4757569038298457</v>
      </c>
      <c r="G28" s="4">
        <f t="shared" si="2"/>
        <v>1</v>
      </c>
      <c r="H28" s="4">
        <f t="shared" si="2"/>
        <v>1</v>
      </c>
      <c r="I28" s="4">
        <f t="shared" si="2"/>
        <v>1</v>
      </c>
      <c r="J28" s="4">
        <f t="shared" si="2"/>
        <v>1.0796296586893057</v>
      </c>
      <c r="K28" s="5">
        <f t="shared" si="3"/>
        <v>1.3515386856195506</v>
      </c>
      <c r="L28" s="3"/>
      <c r="M28" s="4">
        <f t="shared" si="7"/>
        <v>0.6491228070175439</v>
      </c>
      <c r="N28" s="4">
        <f t="shared" si="4"/>
        <v>0.6491228070175439</v>
      </c>
      <c r="O28" s="4">
        <f t="shared" si="4"/>
        <v>0.6491228070175439</v>
      </c>
      <c r="P28" s="4">
        <f t="shared" si="4"/>
        <v>0.6012458084984377</v>
      </c>
      <c r="Q28" s="5">
        <f t="shared" si="4"/>
        <v>0.4802842966496245</v>
      </c>
      <c r="S28" s="54">
        <f t="shared" si="8"/>
        <v>0.5570056358446022</v>
      </c>
      <c r="U28">
        <f t="shared" si="0"/>
        <v>250</v>
      </c>
      <c r="V28">
        <f t="shared" si="1"/>
        <v>1.1904761904761905</v>
      </c>
    </row>
    <row r="29" spans="4:22" ht="12.75">
      <c r="D29" s="27">
        <f t="shared" si="9"/>
        <v>170</v>
      </c>
      <c r="E29" s="27">
        <f t="shared" si="5"/>
        <v>0.3728070175438597</v>
      </c>
      <c r="F29" s="29">
        <f t="shared" si="6"/>
        <v>1.5211753980562346</v>
      </c>
      <c r="G29" s="4">
        <f t="shared" si="2"/>
        <v>1</v>
      </c>
      <c r="H29" s="4">
        <f t="shared" si="2"/>
        <v>1</v>
      </c>
      <c r="I29" s="4">
        <f t="shared" si="2"/>
        <v>1</v>
      </c>
      <c r="J29" s="4">
        <f t="shared" si="2"/>
        <v>1.0969776468506929</v>
      </c>
      <c r="K29" s="5">
        <f t="shared" si="3"/>
        <v>1.3803937023193085</v>
      </c>
      <c r="L29" s="3"/>
      <c r="M29" s="4">
        <f t="shared" si="7"/>
        <v>0.6271929824561403</v>
      </c>
      <c r="N29" s="4">
        <f t="shared" si="4"/>
        <v>0.6271929824561403</v>
      </c>
      <c r="O29" s="4">
        <f t="shared" si="4"/>
        <v>0.6271929824561403</v>
      </c>
      <c r="P29" s="4">
        <f t="shared" si="4"/>
        <v>0.5717463653491438</v>
      </c>
      <c r="Q29" s="5">
        <f t="shared" si="4"/>
        <v>0.4543580439423505</v>
      </c>
      <c r="S29" s="54">
        <f t="shared" si="8"/>
        <v>0.5170545145949627</v>
      </c>
      <c r="U29">
        <f t="shared" si="0"/>
        <v>260</v>
      </c>
      <c r="V29">
        <f t="shared" si="1"/>
        <v>1.2380952380952381</v>
      </c>
    </row>
    <row r="30" spans="4:22" ht="12.75">
      <c r="D30" s="27">
        <f t="shared" si="9"/>
        <v>180</v>
      </c>
      <c r="E30" s="27">
        <f t="shared" si="5"/>
        <v>0.3947368421052632</v>
      </c>
      <c r="F30" s="29">
        <f t="shared" si="6"/>
        <v>1.5652765711214216</v>
      </c>
      <c r="G30" s="4">
        <f t="shared" si="2"/>
        <v>1</v>
      </c>
      <c r="H30" s="4">
        <f t="shared" si="2"/>
        <v>1</v>
      </c>
      <c r="I30" s="4">
        <f t="shared" si="2"/>
        <v>1</v>
      </c>
      <c r="J30" s="4">
        <f t="shared" si="2"/>
        <v>1.115579754916985</v>
      </c>
      <c r="K30" s="5">
        <f t="shared" si="3"/>
        <v>1.41032660933576</v>
      </c>
      <c r="L30" s="3"/>
      <c r="M30" s="4">
        <f t="shared" si="7"/>
        <v>0.6052631578947367</v>
      </c>
      <c r="N30" s="4">
        <f t="shared" si="4"/>
        <v>0.6052631578947367</v>
      </c>
      <c r="O30" s="4">
        <f t="shared" si="4"/>
        <v>0.6052631578947367</v>
      </c>
      <c r="P30" s="4">
        <f t="shared" si="4"/>
        <v>0.5425548063480023</v>
      </c>
      <c r="Q30" s="5">
        <f t="shared" si="4"/>
        <v>0.42916524008563195</v>
      </c>
      <c r="S30" s="54">
        <f t="shared" si="8"/>
        <v>0.4755435972203015</v>
      </c>
      <c r="U30">
        <f t="shared" si="0"/>
        <v>270</v>
      </c>
      <c r="V30">
        <f t="shared" si="1"/>
        <v>1.2857142857142858</v>
      </c>
    </row>
    <row r="31" spans="4:22" ht="12.75">
      <c r="D31" s="27">
        <f t="shared" si="9"/>
        <v>190</v>
      </c>
      <c r="E31" s="27">
        <f t="shared" si="5"/>
        <v>0.41666666666666674</v>
      </c>
      <c r="F31" s="29">
        <f t="shared" si="6"/>
        <v>1.6081688022566927</v>
      </c>
      <c r="G31" s="4">
        <f t="shared" si="2"/>
        <v>1</v>
      </c>
      <c r="H31" s="4">
        <f t="shared" si="2"/>
        <v>1</v>
      </c>
      <c r="I31" s="4">
        <f t="shared" si="2"/>
        <v>1.0006987576037614</v>
      </c>
      <c r="J31" s="4">
        <f t="shared" si="2"/>
        <v>1.1354133676305198</v>
      </c>
      <c r="K31" s="5">
        <f t="shared" si="3"/>
        <v>1.4413979426422463</v>
      </c>
      <c r="L31" s="3"/>
      <c r="M31" s="4">
        <f t="shared" si="7"/>
        <v>0.5833333333333333</v>
      </c>
      <c r="N31" s="4">
        <f t="shared" si="4"/>
        <v>0.5833333333333333</v>
      </c>
      <c r="O31" s="4">
        <f t="shared" si="4"/>
        <v>0.5829260093518683</v>
      </c>
      <c r="P31" s="4">
        <f t="shared" si="4"/>
        <v>0.5137629606657569</v>
      </c>
      <c r="Q31" s="5">
        <f t="shared" si="4"/>
        <v>0.40469971274138006</v>
      </c>
      <c r="S31" s="54">
        <f t="shared" si="8"/>
        <v>0.43202349906599424</v>
      </c>
      <c r="U31">
        <f t="shared" si="0"/>
        <v>280</v>
      </c>
      <c r="V31">
        <f t="shared" si="1"/>
        <v>1.3333333333333333</v>
      </c>
    </row>
    <row r="32" spans="4:22" ht="12.75">
      <c r="D32" s="27">
        <f t="shared" si="9"/>
        <v>200</v>
      </c>
      <c r="E32" s="27">
        <f t="shared" si="5"/>
        <v>0.4385964912280702</v>
      </c>
      <c r="F32" s="29">
        <f t="shared" si="6"/>
        <v>1.6499463776140773</v>
      </c>
      <c r="G32" s="4">
        <f aca="true" t="shared" si="10" ref="G32:J51">IF(G$10&lt;=COS($F32),1,((1+G$10^2-2*G$10*COS($F32))^0.5)/SIN($F32))</f>
        <v>1</v>
      </c>
      <c r="H32" s="4">
        <f t="shared" si="10"/>
        <v>1</v>
      </c>
      <c r="I32" s="4">
        <f t="shared" si="10"/>
        <v>1.0031405625829488</v>
      </c>
      <c r="J32" s="4">
        <f t="shared" si="10"/>
        <v>1.1564724735550427</v>
      </c>
      <c r="K32" s="5">
        <f t="shared" si="3"/>
        <v>1.473672850408604</v>
      </c>
      <c r="L32" s="3"/>
      <c r="M32" s="4">
        <f t="shared" si="7"/>
        <v>0.5614035087719298</v>
      </c>
      <c r="N32" s="4">
        <f t="shared" si="4"/>
        <v>0.5614035087719298</v>
      </c>
      <c r="O32" s="4">
        <f t="shared" si="4"/>
        <v>0.559645905780535</v>
      </c>
      <c r="P32" s="4">
        <f t="shared" si="4"/>
        <v>0.4854447655344125</v>
      </c>
      <c r="Q32" s="5">
        <f t="shared" si="4"/>
        <v>0.3809553176040869</v>
      </c>
      <c r="S32" s="54">
        <f t="shared" si="8"/>
        <v>0.3858149086375937</v>
      </c>
      <c r="U32">
        <f t="shared" si="0"/>
        <v>290</v>
      </c>
      <c r="V32">
        <f t="shared" si="1"/>
        <v>1.380952380952381</v>
      </c>
    </row>
    <row r="33" spans="4:22" ht="12.75">
      <c r="D33" s="27">
        <f t="shared" si="9"/>
        <v>210</v>
      </c>
      <c r="E33" s="27">
        <f t="shared" si="5"/>
        <v>0.46052631578947373</v>
      </c>
      <c r="F33" s="29">
        <f t="shared" si="6"/>
        <v>1.6906919297884835</v>
      </c>
      <c r="G33" s="4">
        <f t="shared" si="10"/>
        <v>1</v>
      </c>
      <c r="H33" s="4">
        <f t="shared" si="10"/>
        <v>1</v>
      </c>
      <c r="I33" s="4">
        <f t="shared" si="10"/>
        <v>1.0072307808098702</v>
      </c>
      <c r="J33" s="4">
        <f t="shared" si="10"/>
        <v>1.1787649671812965</v>
      </c>
      <c r="K33" s="5">
        <f t="shared" si="3"/>
        <v>1.507221540717361</v>
      </c>
      <c r="L33" s="3"/>
      <c r="M33" s="4">
        <f t="shared" si="7"/>
        <v>0.5394736842105263</v>
      </c>
      <c r="N33" s="4">
        <f t="shared" si="4"/>
        <v>0.5394736842105263</v>
      </c>
      <c r="O33" s="4">
        <f t="shared" si="4"/>
        <v>0.5356008717056474</v>
      </c>
      <c r="P33" s="4">
        <f t="shared" si="4"/>
        <v>0.4576600927499011</v>
      </c>
      <c r="Q33" s="5">
        <f t="shared" si="4"/>
        <v>0.35792593831545444</v>
      </c>
      <c r="S33" s="54">
        <f t="shared" si="8"/>
        <v>0.3358098164179441</v>
      </c>
      <c r="U33">
        <f t="shared" si="0"/>
        <v>300</v>
      </c>
      <c r="V33">
        <f t="shared" si="1"/>
        <v>1.4285714285714286</v>
      </c>
    </row>
    <row r="34" spans="4:22" ht="12.75">
      <c r="D34" s="27">
        <f t="shared" si="9"/>
        <v>220</v>
      </c>
      <c r="E34" s="27">
        <f t="shared" si="5"/>
        <v>0.48245614035087725</v>
      </c>
      <c r="F34" s="29">
        <f t="shared" si="6"/>
        <v>1.7304783598479345</v>
      </c>
      <c r="G34" s="4">
        <f t="shared" si="10"/>
        <v>1</v>
      </c>
      <c r="H34" s="4">
        <f t="shared" si="10"/>
        <v>1</v>
      </c>
      <c r="I34" s="4">
        <f t="shared" si="10"/>
        <v>1.0128860462876739</v>
      </c>
      <c r="J34" s="4">
        <f t="shared" si="10"/>
        <v>1.2023107948553733</v>
      </c>
      <c r="K34" s="5">
        <f t="shared" si="3"/>
        <v>1.5421197824648323</v>
      </c>
      <c r="L34" s="3"/>
      <c r="M34" s="4">
        <f t="shared" si="7"/>
        <v>0.5175438596491228</v>
      </c>
      <c r="N34" s="4">
        <f t="shared" si="4"/>
        <v>0.5175438596491228</v>
      </c>
      <c r="O34" s="4">
        <f t="shared" si="4"/>
        <v>0.5109596104576338</v>
      </c>
      <c r="P34" s="4">
        <f t="shared" si="4"/>
        <v>0.4304576336365494</v>
      </c>
      <c r="Q34" s="5">
        <f t="shared" si="4"/>
        <v>0.3356054863792173</v>
      </c>
      <c r="S34" s="54">
        <f t="shared" si="8"/>
        <v>0.27998137611648527</v>
      </c>
      <c r="U34">
        <f t="shared" si="0"/>
        <v>310</v>
      </c>
      <c r="V34">
        <f t="shared" si="1"/>
        <v>1.4761904761904763</v>
      </c>
    </row>
    <row r="35" spans="4:22" ht="12.75">
      <c r="D35" s="27">
        <f t="shared" si="9"/>
        <v>230</v>
      </c>
      <c r="E35" s="27">
        <f t="shared" si="5"/>
        <v>0.5043859649122807</v>
      </c>
      <c r="F35" s="29">
        <f t="shared" si="6"/>
        <v>1.7693703700333878</v>
      </c>
      <c r="G35" s="4">
        <f t="shared" si="10"/>
        <v>1</v>
      </c>
      <c r="H35" s="4">
        <f t="shared" si="10"/>
        <v>1</v>
      </c>
      <c r="I35" s="4">
        <f t="shared" si="10"/>
        <v>1.020045032219096</v>
      </c>
      <c r="J35" s="4">
        <f t="shared" si="10"/>
        <v>1.2271407119082804</v>
      </c>
      <c r="K35" s="5">
        <f t="shared" si="3"/>
        <v>1.5784494669669014</v>
      </c>
      <c r="L35" s="3"/>
      <c r="M35" s="4">
        <f t="shared" si="7"/>
        <v>0.4956140350877193</v>
      </c>
      <c r="N35" s="4">
        <f t="shared" si="4"/>
        <v>0.4956140350877193</v>
      </c>
      <c r="O35" s="4">
        <f t="shared" si="4"/>
        <v>0.4858746618367591</v>
      </c>
      <c r="P35" s="4">
        <f t="shared" si="4"/>
        <v>0.40387710250196857</v>
      </c>
      <c r="Q35" s="5">
        <f t="shared" si="4"/>
        <v>0.313987901076159</v>
      </c>
      <c r="S35" s="54">
        <f t="shared" si="8"/>
        <v>0.21381571091787707</v>
      </c>
      <c r="U35">
        <f t="shared" si="0"/>
        <v>320</v>
      </c>
      <c r="V35">
        <f t="shared" si="1"/>
        <v>1.5238095238095237</v>
      </c>
    </row>
    <row r="36" spans="4:22" ht="12.75">
      <c r="D36" s="27">
        <f t="shared" si="9"/>
        <v>240</v>
      </c>
      <c r="E36" s="27">
        <f t="shared" si="5"/>
        <v>0.5263157894736843</v>
      </c>
      <c r="F36" s="29">
        <f t="shared" si="6"/>
        <v>1.807425699386334</v>
      </c>
      <c r="G36" s="4">
        <f t="shared" si="10"/>
        <v>1</v>
      </c>
      <c r="H36" s="4">
        <f t="shared" si="10"/>
        <v>1</v>
      </c>
      <c r="I36" s="4">
        <f t="shared" si="10"/>
        <v>1.0286651295936557</v>
      </c>
      <c r="J36" s="4">
        <f t="shared" si="10"/>
        <v>1.2532954967819885</v>
      </c>
      <c r="K36" s="5">
        <f t="shared" si="3"/>
        <v>1.616299239029412</v>
      </c>
      <c r="L36" s="3"/>
      <c r="M36" s="4">
        <f t="shared" si="7"/>
        <v>0.4736842105263157</v>
      </c>
      <c r="N36" s="4">
        <f t="shared" si="4"/>
        <v>0.4736842105263157</v>
      </c>
      <c r="O36" s="4">
        <f t="shared" si="4"/>
        <v>0.46048436648516594</v>
      </c>
      <c r="P36" s="4">
        <f t="shared" si="4"/>
        <v>0.37795093953705744</v>
      </c>
      <c r="Q36" s="5">
        <f t="shared" si="4"/>
        <v>0.2930671493793211</v>
      </c>
      <c r="S36" s="54">
        <f t="shared" si="8"/>
        <v>0.12145367261784411</v>
      </c>
      <c r="U36">
        <f t="shared" si="0"/>
        <v>330</v>
      </c>
      <c r="V36">
        <f t="shared" si="1"/>
        <v>1.5714285714285714</v>
      </c>
    </row>
    <row r="37" spans="4:22" ht="12.75">
      <c r="D37" s="27">
        <f t="shared" si="9"/>
        <v>250</v>
      </c>
      <c r="E37" s="27">
        <f t="shared" si="5"/>
        <v>0.5482456140350878</v>
      </c>
      <c r="F37" s="29">
        <f t="shared" si="6"/>
        <v>1.8446961297873072</v>
      </c>
      <c r="G37" s="4">
        <f t="shared" si="10"/>
        <v>1</v>
      </c>
      <c r="H37" s="4">
        <f t="shared" si="10"/>
        <v>1</v>
      </c>
      <c r="I37" s="4">
        <f t="shared" si="10"/>
        <v>1.038719980145323</v>
      </c>
      <c r="J37" s="4">
        <f t="shared" si="10"/>
        <v>1.2808255192778193</v>
      </c>
      <c r="K37" s="5">
        <f t="shared" si="3"/>
        <v>1.6557652077181837</v>
      </c>
      <c r="L37" s="3"/>
      <c r="M37" s="4">
        <f t="shared" si="7"/>
        <v>0.45175438596491224</v>
      </c>
      <c r="N37" s="4">
        <f t="shared" si="4"/>
        <v>0.45175438596491224</v>
      </c>
      <c r="O37" s="4">
        <f t="shared" si="4"/>
        <v>0.43491450496765177</v>
      </c>
      <c r="P37" s="4">
        <f t="shared" si="4"/>
        <v>0.352705641139653</v>
      </c>
      <c r="Q37" s="5">
        <f t="shared" si="4"/>
        <v>0.27283722586940734</v>
      </c>
      <c r="S37" s="54" t="e">
        <f t="shared" si="8"/>
        <v>#NUM!</v>
      </c>
      <c r="U37">
        <f t="shared" si="0"/>
        <v>340</v>
      </c>
      <c r="V37">
        <f t="shared" si="1"/>
        <v>1.619047619047619</v>
      </c>
    </row>
    <row r="38" spans="4:22" ht="12.75">
      <c r="D38" s="27">
        <f t="shared" si="9"/>
        <v>260</v>
      </c>
      <c r="E38" s="27">
        <f t="shared" si="5"/>
        <v>0.5701754385964913</v>
      </c>
      <c r="F38" s="29">
        <f t="shared" si="6"/>
        <v>1.8812283124869138</v>
      </c>
      <c r="G38" s="4">
        <f t="shared" si="10"/>
        <v>1</v>
      </c>
      <c r="H38" s="4">
        <f t="shared" si="10"/>
        <v>1</v>
      </c>
      <c r="I38" s="4">
        <f t="shared" si="10"/>
        <v>1.0501976628810243</v>
      </c>
      <c r="J38" s="4">
        <f t="shared" si="10"/>
        <v>1.309790594598607</v>
      </c>
      <c r="K38" s="5">
        <f t="shared" si="3"/>
        <v>1.6969517488242152</v>
      </c>
      <c r="L38" s="3"/>
      <c r="M38" s="4">
        <f t="shared" si="7"/>
        <v>0.42982456140350866</v>
      </c>
      <c r="N38" s="4">
        <f t="shared" si="4"/>
        <v>0.42982456140350866</v>
      </c>
      <c r="O38" s="4">
        <f t="shared" si="4"/>
        <v>0.4092796780982772</v>
      </c>
      <c r="P38" s="4">
        <f t="shared" si="4"/>
        <v>0.3281628095178305</v>
      </c>
      <c r="Q38" s="5">
        <f t="shared" si="4"/>
        <v>0.2532921526503778</v>
      </c>
      <c r="S38" s="54" t="e">
        <f t="shared" si="8"/>
        <v>#NUM!</v>
      </c>
      <c r="U38">
        <f t="shared" si="0"/>
        <v>350</v>
      </c>
      <c r="V38">
        <f t="shared" si="1"/>
        <v>1.6666666666666667</v>
      </c>
    </row>
    <row r="39" spans="4:22" ht="12.75">
      <c r="D39" s="27">
        <f t="shared" si="9"/>
        <v>270</v>
      </c>
      <c r="E39" s="27">
        <f t="shared" si="5"/>
        <v>0.5921052631578948</v>
      </c>
      <c r="F39" s="29">
        <f t="shared" si="6"/>
        <v>1.9170644527903729</v>
      </c>
      <c r="G39" s="4">
        <f t="shared" si="10"/>
        <v>1</v>
      </c>
      <c r="H39" s="4">
        <f t="shared" si="10"/>
        <v>1</v>
      </c>
      <c r="I39" s="4">
        <f t="shared" si="10"/>
        <v>1.0630993926775378</v>
      </c>
      <c r="J39" s="4">
        <f t="shared" si="10"/>
        <v>1.340260078828594</v>
      </c>
      <c r="K39" s="5">
        <f t="shared" si="3"/>
        <v>1.7399724131283183</v>
      </c>
      <c r="L39" s="3"/>
      <c r="M39" s="4">
        <f t="shared" si="7"/>
        <v>0.4078947368421052</v>
      </c>
      <c r="N39" s="4">
        <f t="shared" si="4"/>
        <v>0.4078947368421052</v>
      </c>
      <c r="O39" s="4">
        <f t="shared" si="4"/>
        <v>0.38368447922331655</v>
      </c>
      <c r="P39" s="4">
        <f t="shared" si="4"/>
        <v>0.3043399883988269</v>
      </c>
      <c r="Q39" s="5">
        <f t="shared" si="4"/>
        <v>0.23442597926523795</v>
      </c>
      <c r="S39" s="54" t="e">
        <f t="shared" si="8"/>
        <v>#NUM!</v>
      </c>
      <c r="U39">
        <f t="shared" si="0"/>
        <v>360</v>
      </c>
      <c r="V39">
        <f t="shared" si="1"/>
        <v>1.7142857142857142</v>
      </c>
    </row>
    <row r="40" spans="4:22" ht="12.75">
      <c r="D40" s="27">
        <f t="shared" si="9"/>
        <v>280</v>
      </c>
      <c r="E40" s="27">
        <f t="shared" si="5"/>
        <v>0.6140350877192983</v>
      </c>
      <c r="F40" s="29">
        <f t="shared" si="6"/>
        <v>1.9522428815602177</v>
      </c>
      <c r="G40" s="4">
        <f t="shared" si="10"/>
        <v>1</v>
      </c>
      <c r="H40" s="4">
        <f t="shared" si="10"/>
        <v>1</v>
      </c>
      <c r="I40" s="4">
        <f t="shared" si="10"/>
        <v>1.077438631048839</v>
      </c>
      <c r="J40" s="4">
        <f t="shared" si="10"/>
        <v>1.3723131787435872</v>
      </c>
      <c r="K40" s="5">
        <f t="shared" si="3"/>
        <v>1.7849509571045528</v>
      </c>
      <c r="L40" s="3"/>
      <c r="M40" s="4">
        <f t="shared" si="7"/>
        <v>0.38596491228070173</v>
      </c>
      <c r="N40" s="4">
        <f t="shared" si="4"/>
        <v>0.38596491228070173</v>
      </c>
      <c r="O40" s="4">
        <f t="shared" si="4"/>
        <v>0.35822449757995206</v>
      </c>
      <c r="P40" s="4">
        <f t="shared" si="4"/>
        <v>0.2812513340679782</v>
      </c>
      <c r="Q40" s="5">
        <f t="shared" si="4"/>
        <v>0.21623278261201773</v>
      </c>
      <c r="S40" s="54" t="e">
        <f t="shared" si="8"/>
        <v>#NUM!</v>
      </c>
      <c r="U40">
        <f t="shared" si="0"/>
        <v>370</v>
      </c>
      <c r="V40">
        <f t="shared" si="1"/>
        <v>1.7619047619047619</v>
      </c>
    </row>
    <row r="41" spans="4:22" ht="12.75">
      <c r="D41" s="27">
        <f t="shared" si="9"/>
        <v>290</v>
      </c>
      <c r="E41" s="27">
        <f t="shared" si="5"/>
        <v>0.6359649122807018</v>
      </c>
      <c r="F41" s="29">
        <f t="shared" si="6"/>
        <v>1.986798535597566</v>
      </c>
      <c r="G41" s="4">
        <f t="shared" si="10"/>
        <v>1</v>
      </c>
      <c r="H41" s="4">
        <f t="shared" si="10"/>
        <v>1</v>
      </c>
      <c r="I41" s="4">
        <f t="shared" si="10"/>
        <v>1.0932405390818434</v>
      </c>
      <c r="J41" s="4">
        <f t="shared" si="10"/>
        <v>1.406039461822174</v>
      </c>
      <c r="K41" s="5">
        <f t="shared" si="3"/>
        <v>1.8320225157613097</v>
      </c>
      <c r="L41" s="3"/>
      <c r="M41" s="4">
        <f t="shared" si="7"/>
        <v>0.36403508771929816</v>
      </c>
      <c r="N41" s="4">
        <f t="shared" si="4"/>
        <v>0.36403508771929816</v>
      </c>
      <c r="O41" s="4">
        <f t="shared" si="4"/>
        <v>0.33298718324608834</v>
      </c>
      <c r="P41" s="4">
        <f t="shared" si="4"/>
        <v>0.2589081584150721</v>
      </c>
      <c r="Q41" s="5">
        <f t="shared" si="4"/>
        <v>0.1987066668599435</v>
      </c>
      <c r="S41" s="54" t="e">
        <f t="shared" si="8"/>
        <v>#NUM!</v>
      </c>
      <c r="U41">
        <f t="shared" si="0"/>
        <v>380</v>
      </c>
      <c r="V41">
        <f t="shared" si="1"/>
        <v>1.8095238095238095</v>
      </c>
    </row>
    <row r="42" spans="4:22" ht="12.75">
      <c r="D42" s="27">
        <f t="shared" si="9"/>
        <v>300</v>
      </c>
      <c r="E42" s="27">
        <f t="shared" si="5"/>
        <v>0.6578947368421053</v>
      </c>
      <c r="F42" s="29">
        <f t="shared" si="6"/>
        <v>2.0207633640539715</v>
      </c>
      <c r="G42" s="4">
        <f t="shared" si="10"/>
        <v>1</v>
      </c>
      <c r="H42" s="4">
        <f t="shared" si="10"/>
        <v>1</v>
      </c>
      <c r="I42" s="4">
        <f t="shared" si="10"/>
        <v>1.1105417246222042</v>
      </c>
      <c r="J42" s="4">
        <f t="shared" si="10"/>
        <v>1.4415395626533083</v>
      </c>
      <c r="K42" s="5">
        <f t="shared" si="3"/>
        <v>1.8813349410261728</v>
      </c>
      <c r="L42" s="3"/>
      <c r="M42" s="4">
        <f t="shared" si="7"/>
        <v>0.3421052631578947</v>
      </c>
      <c r="N42" s="4">
        <f t="shared" si="4"/>
        <v>0.3421052631578947</v>
      </c>
      <c r="O42" s="4">
        <f t="shared" si="4"/>
        <v>0.30805259773042354</v>
      </c>
      <c r="P42" s="4">
        <f t="shared" si="4"/>
        <v>0.23731937160865238</v>
      </c>
      <c r="Q42" s="5">
        <f t="shared" si="4"/>
        <v>0.1818417633658011</v>
      </c>
      <c r="S42" s="54" t="e">
        <f t="shared" si="8"/>
        <v>#NUM!</v>
      </c>
      <c r="U42">
        <f t="shared" si="0"/>
        <v>390</v>
      </c>
      <c r="V42">
        <f t="shared" si="1"/>
        <v>1.8571428571428572</v>
      </c>
    </row>
    <row r="43" spans="4:22" ht="12.75">
      <c r="D43" s="27">
        <f t="shared" si="9"/>
        <v>310</v>
      </c>
      <c r="E43" s="27">
        <f t="shared" si="5"/>
        <v>0.6798245614035089</v>
      </c>
      <c r="F43" s="29">
        <f t="shared" si="6"/>
        <v>2.054166674336047</v>
      </c>
      <c r="G43" s="4">
        <f t="shared" si="10"/>
        <v>1</v>
      </c>
      <c r="H43" s="4">
        <f t="shared" si="10"/>
        <v>1</v>
      </c>
      <c r="I43" s="4">
        <f t="shared" si="10"/>
        <v>1.1293902526630848</v>
      </c>
      <c r="J43" s="4">
        <f t="shared" si="10"/>
        <v>1.4789260907165669</v>
      </c>
      <c r="K43" s="5">
        <f t="shared" si="3"/>
        <v>1.933050333591751</v>
      </c>
      <c r="L43" s="3"/>
      <c r="M43" s="4">
        <f t="shared" si="7"/>
        <v>0.3201754385964911</v>
      </c>
      <c r="N43" s="4">
        <f t="shared" si="4"/>
        <v>0.3201754385964911</v>
      </c>
      <c r="O43" s="4">
        <f t="shared" si="4"/>
        <v>0.28349406933654897</v>
      </c>
      <c r="P43" s="4">
        <f t="shared" si="4"/>
        <v>0.2164918454047695</v>
      </c>
      <c r="Q43" s="5">
        <f t="shared" si="4"/>
        <v>0.16563223059048926</v>
      </c>
      <c r="S43" s="54" t="e">
        <f t="shared" si="8"/>
        <v>#NUM!</v>
      </c>
      <c r="U43">
        <f t="shared" si="0"/>
        <v>400</v>
      </c>
      <c r="V43">
        <f t="shared" si="1"/>
        <v>1.9047619047619047</v>
      </c>
    </row>
    <row r="44" spans="4:22" ht="12.75">
      <c r="D44" s="27">
        <f t="shared" si="9"/>
        <v>320</v>
      </c>
      <c r="E44" s="27">
        <f t="shared" si="5"/>
        <v>0.7017543859649124</v>
      </c>
      <c r="F44" s="29">
        <f t="shared" si="6"/>
        <v>2.0870354281618955</v>
      </c>
      <c r="G44" s="4">
        <f t="shared" si="10"/>
        <v>1</v>
      </c>
      <c r="H44" s="4">
        <f t="shared" si="10"/>
        <v>1</v>
      </c>
      <c r="I44" s="4">
        <f t="shared" si="10"/>
        <v>1.1498459013333526</v>
      </c>
      <c r="J44" s="4">
        <f t="shared" si="10"/>
        <v>1.5183247525557566</v>
      </c>
      <c r="K44" s="5">
        <f t="shared" si="3"/>
        <v>1.9873468016530087</v>
      </c>
      <c r="L44" s="3"/>
      <c r="M44" s="4">
        <f t="shared" si="7"/>
        <v>0.29824561403508765</v>
      </c>
      <c r="N44" s="4">
        <f t="shared" si="4"/>
        <v>0.29824561403508765</v>
      </c>
      <c r="O44" s="4">
        <f t="shared" si="4"/>
        <v>0.259378768658691</v>
      </c>
      <c r="P44" s="4">
        <f t="shared" si="4"/>
        <v>0.19643071321405947</v>
      </c>
      <c r="Q44" s="5">
        <f t="shared" si="4"/>
        <v>0.1500722540157646</v>
      </c>
      <c r="S44" s="54" t="e">
        <f t="shared" si="8"/>
        <v>#NUM!</v>
      </c>
      <c r="U44">
        <f t="shared" si="0"/>
        <v>410</v>
      </c>
      <c r="V44">
        <f t="shared" si="1"/>
        <v>1.9523809523809523</v>
      </c>
    </row>
    <row r="45" spans="4:22" ht="12.75">
      <c r="D45" s="27">
        <f t="shared" si="9"/>
        <v>330</v>
      </c>
      <c r="E45" s="27">
        <f t="shared" si="5"/>
        <v>0.7236842105263159</v>
      </c>
      <c r="F45" s="29">
        <f t="shared" si="6"/>
        <v>2.1193944962778866</v>
      </c>
      <c r="G45" s="4">
        <f t="shared" si="10"/>
        <v>1</v>
      </c>
      <c r="H45" s="4">
        <f t="shared" si="10"/>
        <v>1.0003171614303445</v>
      </c>
      <c r="I45" s="4">
        <f t="shared" si="10"/>
        <v>1.1719806571677835</v>
      </c>
      <c r="J45" s="4">
        <f t="shared" si="10"/>
        <v>1.5598757093071591</v>
      </c>
      <c r="K45" s="5">
        <f t="shared" si="3"/>
        <v>2.044420486735865</v>
      </c>
      <c r="L45" s="3"/>
      <c r="M45" s="4">
        <f t="shared" si="7"/>
        <v>0.27631578947368407</v>
      </c>
      <c r="N45" s="4">
        <f t="shared" si="4"/>
        <v>0.27622818054883974</v>
      </c>
      <c r="O45" s="4">
        <f t="shared" si="4"/>
        <v>0.23576821663715056</v>
      </c>
      <c r="P45" s="4">
        <f t="shared" si="4"/>
        <v>0.1771396194100706</v>
      </c>
      <c r="Q45" s="5">
        <f t="shared" si="4"/>
        <v>0.13515604606117582</v>
      </c>
      <c r="S45" s="54" t="e">
        <f t="shared" si="8"/>
        <v>#NUM!</v>
      </c>
      <c r="U45">
        <f t="shared" si="0"/>
        <v>420</v>
      </c>
      <c r="V45">
        <f t="shared" si="1"/>
        <v>2</v>
      </c>
    </row>
    <row r="46" spans="4:19" ht="12.75">
      <c r="D46" s="27">
        <f t="shared" si="9"/>
        <v>340</v>
      </c>
      <c r="E46" s="27">
        <f t="shared" si="5"/>
        <v>0.7456140350877194</v>
      </c>
      <c r="F46" s="29">
        <f t="shared" si="6"/>
        <v>2.1512668786794182</v>
      </c>
      <c r="G46" s="4">
        <f t="shared" si="10"/>
        <v>1</v>
      </c>
      <c r="H46" s="4">
        <f t="shared" si="10"/>
        <v>1.001674887129142</v>
      </c>
      <c r="I46" s="4">
        <f t="shared" si="10"/>
        <v>1.195879453420452</v>
      </c>
      <c r="J46" s="4">
        <f t="shared" si="10"/>
        <v>1.6037351989271227</v>
      </c>
      <c r="K46" s="5">
        <f t="shared" si="3"/>
        <v>2.1044879051681518</v>
      </c>
      <c r="L46" s="3"/>
      <c r="M46" s="4">
        <f t="shared" si="7"/>
        <v>0.2543859649122806</v>
      </c>
      <c r="N46" s="4">
        <f t="shared" si="4"/>
        <v>0.2539606095560261</v>
      </c>
      <c r="O46" s="4">
        <f t="shared" si="4"/>
        <v>0.21271873530788274</v>
      </c>
      <c r="P46" s="4">
        <f t="shared" si="4"/>
        <v>0.15862092762100713</v>
      </c>
      <c r="Q46" s="5">
        <f t="shared" si="4"/>
        <v>0.12087784600118896</v>
      </c>
      <c r="S46" s="54" t="e">
        <f t="shared" si="8"/>
        <v>#NUM!</v>
      </c>
    </row>
    <row r="47" spans="4:19" ht="12.75">
      <c r="D47" s="27">
        <f t="shared" si="9"/>
        <v>350</v>
      </c>
      <c r="E47" s="27">
        <f t="shared" si="5"/>
        <v>0.7675438596491229</v>
      </c>
      <c r="F47" s="29">
        <f t="shared" si="6"/>
        <v>2.1826738958793586</v>
      </c>
      <c r="G47" s="4">
        <f t="shared" si="10"/>
        <v>1</v>
      </c>
      <c r="H47" s="4">
        <f t="shared" si="10"/>
        <v>1.004122606519172</v>
      </c>
      <c r="I47" s="4">
        <f t="shared" si="10"/>
        <v>1.221641164812738</v>
      </c>
      <c r="J47" s="4">
        <f t="shared" si="10"/>
        <v>1.6500774618149605</v>
      </c>
      <c r="K47" s="5">
        <f t="shared" si="3"/>
        <v>2.167788664099177</v>
      </c>
      <c r="L47" s="3"/>
      <c r="M47" s="4">
        <f t="shared" si="7"/>
        <v>0.23245614035087714</v>
      </c>
      <c r="N47" s="4">
        <f t="shared" si="4"/>
        <v>0.23150174972824775</v>
      </c>
      <c r="O47" s="4">
        <f t="shared" si="4"/>
        <v>0.19028184956955807</v>
      </c>
      <c r="P47" s="4">
        <f t="shared" si="4"/>
        <v>0.14087589566564526</v>
      </c>
      <c r="Q47" s="5">
        <f t="shared" si="4"/>
        <v>0.10723191988250115</v>
      </c>
      <c r="S47" s="54" t="e">
        <f t="shared" si="8"/>
        <v>#NUM!</v>
      </c>
    </row>
    <row r="48" spans="4:19" ht="12.75">
      <c r="D48" s="27">
        <f t="shared" si="9"/>
        <v>360</v>
      </c>
      <c r="E48" s="27">
        <f t="shared" si="5"/>
        <v>0.7894736842105264</v>
      </c>
      <c r="F48" s="29">
        <f t="shared" si="6"/>
        <v>2.2136353557447688</v>
      </c>
      <c r="G48" s="4">
        <f t="shared" si="10"/>
        <v>1</v>
      </c>
      <c r="H48" s="4">
        <f t="shared" si="10"/>
        <v>1.0076926824233556</v>
      </c>
      <c r="I48" s="4">
        <f t="shared" si="10"/>
        <v>1.2493798819505217</v>
      </c>
      <c r="J48" s="4">
        <f t="shared" si="10"/>
        <v>1.6990970194038866</v>
      </c>
      <c r="K48" s="5">
        <f t="shared" si="3"/>
        <v>2.234588623882032</v>
      </c>
      <c r="L48" s="3"/>
      <c r="M48" s="4">
        <f t="shared" si="7"/>
        <v>0.21052631578947356</v>
      </c>
      <c r="N48" s="4">
        <f t="shared" si="4"/>
        <v>0.20891916698570057</v>
      </c>
      <c r="O48" s="4">
        <f t="shared" si="4"/>
        <v>0.16850464684992492</v>
      </c>
      <c r="P48" s="4">
        <f t="shared" si="4"/>
        <v>0.12390482320034608</v>
      </c>
      <c r="Q48" s="5">
        <f t="shared" si="4"/>
        <v>0.09421256044154445</v>
      </c>
      <c r="S48" s="54" t="e">
        <f t="shared" si="8"/>
        <v>#NUM!</v>
      </c>
    </row>
    <row r="49" spans="4:19" ht="12.75">
      <c r="D49" s="27">
        <f t="shared" si="9"/>
        <v>370</v>
      </c>
      <c r="E49" s="27">
        <f t="shared" si="5"/>
        <v>0.8114035087719299</v>
      </c>
      <c r="F49" s="29">
        <f t="shared" si="6"/>
        <v>2.244169699611275</v>
      </c>
      <c r="G49" s="4">
        <f t="shared" si="10"/>
        <v>1</v>
      </c>
      <c r="H49" s="4">
        <f t="shared" si="10"/>
        <v>1.012427913218998</v>
      </c>
      <c r="I49" s="4">
        <f t="shared" si="10"/>
        <v>1.2792264993365356</v>
      </c>
      <c r="J49" s="4">
        <f t="shared" si="10"/>
        <v>1.751011368337466</v>
      </c>
      <c r="K49" s="5">
        <f t="shared" si="3"/>
        <v>2.3051835948122843</v>
      </c>
      <c r="L49" s="3"/>
      <c r="M49" s="4">
        <f t="shared" si="7"/>
        <v>0.1885964912280701</v>
      </c>
      <c r="N49" s="4">
        <f t="shared" si="4"/>
        <v>0.1862814021281087</v>
      </c>
      <c r="O49" s="4">
        <f t="shared" si="4"/>
        <v>0.14743010039729845</v>
      </c>
      <c r="P49" s="4">
        <f t="shared" si="4"/>
        <v>0.10770717691406935</v>
      </c>
      <c r="Q49" s="5">
        <f t="shared" si="4"/>
        <v>0.08181408702217832</v>
      </c>
      <c r="S49" s="54" t="e">
        <f t="shared" si="8"/>
        <v>#NUM!</v>
      </c>
    </row>
    <row r="50" spans="4:19" ht="12.75">
      <c r="D50" s="27">
        <f t="shared" si="9"/>
        <v>380</v>
      </c>
      <c r="E50" s="27">
        <f t="shared" si="5"/>
        <v>0.8333333333333335</v>
      </c>
      <c r="F50" s="29">
        <f t="shared" si="6"/>
        <v>2.2742941307367106</v>
      </c>
      <c r="G50" s="4">
        <f t="shared" si="10"/>
        <v>1</v>
      </c>
      <c r="H50" s="4">
        <f t="shared" si="10"/>
        <v>1.01838228975259</v>
      </c>
      <c r="I50" s="4">
        <f t="shared" si="10"/>
        <v>1.3113306631165185</v>
      </c>
      <c r="J50" s="4">
        <f t="shared" si="10"/>
        <v>1.8060641688468029</v>
      </c>
      <c r="K50" s="5">
        <f t="shared" si="3"/>
        <v>2.3799036766158794</v>
      </c>
      <c r="L50" s="3"/>
      <c r="M50" s="4">
        <f t="shared" si="7"/>
        <v>0.16666666666666652</v>
      </c>
      <c r="N50" s="4">
        <f t="shared" si="4"/>
        <v>0.16365825323529262</v>
      </c>
      <c r="O50" s="4">
        <f t="shared" si="4"/>
        <v>0.12709736098945879</v>
      </c>
      <c r="P50" s="4">
        <f t="shared" si="4"/>
        <v>0.09228169715203724</v>
      </c>
      <c r="Q50" s="5">
        <f t="shared" si="4"/>
        <v>0.07003084549357029</v>
      </c>
      <c r="S50" s="54" t="e">
        <f t="shared" si="8"/>
        <v>#NUM!</v>
      </c>
    </row>
    <row r="51" spans="4:19" ht="12.75">
      <c r="D51" s="27">
        <f t="shared" si="9"/>
        <v>390</v>
      </c>
      <c r="E51" s="27">
        <f t="shared" si="5"/>
        <v>0.855263157894737</v>
      </c>
      <c r="F51" s="29">
        <f t="shared" si="6"/>
        <v>2.304024727635001</v>
      </c>
      <c r="G51" s="4">
        <f t="shared" si="10"/>
        <v>1</v>
      </c>
      <c r="H51" s="4">
        <f t="shared" si="10"/>
        <v>1.025621999223084</v>
      </c>
      <c r="I51" s="4">
        <f t="shared" si="10"/>
        <v>1.3458631392062042</v>
      </c>
      <c r="J51" s="4">
        <f t="shared" si="10"/>
        <v>1.8645290258922202</v>
      </c>
      <c r="K51" s="5">
        <f t="shared" si="3"/>
        <v>2.4591183749572108</v>
      </c>
      <c r="L51" s="3"/>
      <c r="M51" s="4">
        <f t="shared" si="7"/>
        <v>0.14473684210526305</v>
      </c>
      <c r="N51" s="4">
        <f t="shared" si="4"/>
        <v>0.1411210389548023</v>
      </c>
      <c r="O51" s="4">
        <f t="shared" si="4"/>
        <v>0.10754202109334049</v>
      </c>
      <c r="P51" s="4">
        <f t="shared" si="4"/>
        <v>0.07762648910011102</v>
      </c>
      <c r="Q51" s="5">
        <f t="shared" si="4"/>
        <v>0.05885720816826539</v>
      </c>
      <c r="S51" s="54" t="e">
        <f t="shared" si="8"/>
        <v>#NUM!</v>
      </c>
    </row>
    <row r="52" spans="4:19" ht="12.75">
      <c r="D52" s="27">
        <f t="shared" si="9"/>
        <v>400</v>
      </c>
      <c r="E52" s="27">
        <f t="shared" si="5"/>
        <v>0.8771929824561404</v>
      </c>
      <c r="F52" s="29">
        <f t="shared" si="6"/>
        <v>2.3333765444101884</v>
      </c>
      <c r="G52" s="4">
        <f aca="true" t="shared" si="11" ref="G52:J58">IF(G$10&lt;=COS($F52),1,((1+G$10^2-2*G$10*COS($F52))^0.5)/SIN($F52))</f>
        <v>1</v>
      </c>
      <c r="H52" s="4">
        <f t="shared" si="11"/>
        <v>1.0342267098582651</v>
      </c>
      <c r="I52" s="4">
        <f t="shared" si="11"/>
        <v>1.3830186801995108</v>
      </c>
      <c r="J52" s="4">
        <f t="shared" si="11"/>
        <v>1.9267139868355498</v>
      </c>
      <c r="K52" s="5">
        <f t="shared" si="3"/>
        <v>2.54324266228079</v>
      </c>
      <c r="L52" s="3"/>
      <c r="M52" s="4">
        <f t="shared" si="7"/>
        <v>0.12280701754385959</v>
      </c>
      <c r="N52" s="4">
        <f t="shared" si="4"/>
        <v>0.11874284078457961</v>
      </c>
      <c r="O52" s="4">
        <f t="shared" si="4"/>
        <v>0.08879635488809431</v>
      </c>
      <c r="P52" s="4">
        <f t="shared" si="4"/>
        <v>0.06373910107205834</v>
      </c>
      <c r="Q52" s="5">
        <f t="shared" si="4"/>
        <v>0.04828757372044309</v>
      </c>
      <c r="S52" s="54" t="e">
        <f t="shared" si="8"/>
        <v>#NUM!</v>
      </c>
    </row>
    <row r="53" spans="4:19" ht="12.75">
      <c r="D53" s="27">
        <f t="shared" si="9"/>
        <v>410</v>
      </c>
      <c r="E53" s="27">
        <f t="shared" si="5"/>
        <v>0.899122807017544</v>
      </c>
      <c r="F53" s="29">
        <f t="shared" si="6"/>
        <v>2.362363699867936</v>
      </c>
      <c r="G53" s="4">
        <f t="shared" si="11"/>
        <v>1</v>
      </c>
      <c r="H53" s="4">
        <f t="shared" si="11"/>
        <v>1.0442911823188534</v>
      </c>
      <c r="I53" s="4">
        <f t="shared" si="11"/>
        <v>1.4230194916723529</v>
      </c>
      <c r="J53" s="4">
        <f t="shared" si="11"/>
        <v>1.992966911599311</v>
      </c>
      <c r="K53" s="5">
        <f t="shared" si="3"/>
        <v>2.6327441927805424</v>
      </c>
      <c r="L53" s="3"/>
      <c r="M53" s="4">
        <f t="shared" si="7"/>
        <v>0.10087719298245601</v>
      </c>
      <c r="N53" s="4">
        <f t="shared" si="4"/>
        <v>0.09659872140111127</v>
      </c>
      <c r="O53" s="4">
        <f t="shared" si="4"/>
        <v>0.07088953705328638</v>
      </c>
      <c r="P53" s="4">
        <f t="shared" si="4"/>
        <v>0.050616591974176</v>
      </c>
      <c r="Q53" s="5">
        <f t="shared" si="4"/>
        <v>0.03831636710436183</v>
      </c>
      <c r="S53" s="54" t="e">
        <f t="shared" si="8"/>
        <v>#NUM!</v>
      </c>
    </row>
    <row r="54" spans="4:19" ht="12.75">
      <c r="D54" s="27">
        <f t="shared" si="9"/>
        <v>420</v>
      </c>
      <c r="E54" s="27">
        <f t="shared" si="5"/>
        <v>0.9210526315789475</v>
      </c>
      <c r="F54" s="29">
        <f t="shared" si="6"/>
        <v>2.390999456901614</v>
      </c>
      <c r="G54" s="4">
        <f t="shared" si="11"/>
        <v>1</v>
      </c>
      <c r="H54" s="4">
        <f t="shared" si="11"/>
        <v>1.05592726868991</v>
      </c>
      <c r="I54" s="4">
        <f t="shared" si="11"/>
        <v>1.4661194267771085</v>
      </c>
      <c r="J54" s="4">
        <f t="shared" si="11"/>
        <v>2.063681912788441</v>
      </c>
      <c r="K54" s="5">
        <f t="shared" si="3"/>
        <v>2.7281519363029805</v>
      </c>
      <c r="L54" s="3"/>
      <c r="M54" s="4">
        <f t="shared" si="7"/>
        <v>0.07894736842105254</v>
      </c>
      <c r="N54" s="4">
        <f t="shared" si="4"/>
        <v>0.07476591500378868</v>
      </c>
      <c r="O54" s="4">
        <f t="shared" si="4"/>
        <v>0.05384784280131824</v>
      </c>
      <c r="P54" s="4">
        <f t="shared" si="4"/>
        <v>0.03825558964868723</v>
      </c>
      <c r="Q54" s="5">
        <f t="shared" si="4"/>
        <v>0.028938039472991024</v>
      </c>
      <c r="S54" s="54" t="e">
        <f t="shared" si="8"/>
        <v>#NUM!</v>
      </c>
    </row>
    <row r="55" spans="4:19" ht="12.75">
      <c r="D55" s="27">
        <f t="shared" si="9"/>
        <v>430</v>
      </c>
      <c r="E55" s="27">
        <f t="shared" si="5"/>
        <v>0.942982456140351</v>
      </c>
      <c r="F55" s="29">
        <f t="shared" si="6"/>
        <v>2.4192962934196185</v>
      </c>
      <c r="G55" s="4">
        <f t="shared" si="11"/>
        <v>1</v>
      </c>
      <c r="H55" s="4">
        <f t="shared" si="11"/>
        <v>1.0692663787874335</v>
      </c>
      <c r="I55" s="4">
        <f t="shared" si="11"/>
        <v>1.512609074537804</v>
      </c>
      <c r="J55" s="4">
        <f t="shared" si="11"/>
        <v>2.139307117299919</v>
      </c>
      <c r="K55" s="5">
        <f t="shared" si="3"/>
        <v>2.8300665677812464</v>
      </c>
      <c r="L55" s="3"/>
      <c r="M55" s="4">
        <f t="shared" si="7"/>
        <v>0.05701754385964897</v>
      </c>
      <c r="N55" s="4">
        <f t="shared" si="4"/>
        <v>0.053323984547524864</v>
      </c>
      <c r="O55" s="4">
        <f t="shared" si="4"/>
        <v>0.03769483128155328</v>
      </c>
      <c r="P55" s="4">
        <f t="shared" si="4"/>
        <v>0.026652341498126012</v>
      </c>
      <c r="Q55" s="5">
        <f t="shared" si="4"/>
        <v>0.02014706809682938</v>
      </c>
      <c r="S55" s="54" t="e">
        <f t="shared" si="8"/>
        <v>#NUM!</v>
      </c>
    </row>
    <row r="56" spans="4:19" ht="12.75">
      <c r="D56" s="27">
        <f t="shared" si="9"/>
        <v>440</v>
      </c>
      <c r="E56" s="27">
        <f t="shared" si="5"/>
        <v>0.9649122807017545</v>
      </c>
      <c r="F56" s="29">
        <f t="shared" si="6"/>
        <v>2.447265965890098</v>
      </c>
      <c r="G56" s="4">
        <f t="shared" si="11"/>
        <v>1</v>
      </c>
      <c r="H56" s="4">
        <f t="shared" si="11"/>
        <v>1.0844625178412175</v>
      </c>
      <c r="I56" s="4">
        <f t="shared" si="11"/>
        <v>1.5628219549819835</v>
      </c>
      <c r="J56" s="4">
        <f t="shared" si="11"/>
        <v>2.2203540719515344</v>
      </c>
      <c r="K56" s="5">
        <f t="shared" si="3"/>
        <v>2.939173043251565</v>
      </c>
      <c r="L56" s="3"/>
      <c r="M56" s="4">
        <f t="shared" si="7"/>
        <v>0.0350877192982455</v>
      </c>
      <c r="N56" s="4">
        <f t="shared" si="4"/>
        <v>0.03235493963230078</v>
      </c>
      <c r="O56" s="4">
        <f t="shared" si="4"/>
        <v>0.022451514189695394</v>
      </c>
      <c r="P56" s="4">
        <f t="shared" si="4"/>
        <v>0.01580275855166013</v>
      </c>
      <c r="Q56" s="5">
        <f t="shared" si="4"/>
        <v>0.011937956282910264</v>
      </c>
      <c r="S56" s="54" t="e">
        <f t="shared" si="8"/>
        <v>#NUM!</v>
      </c>
    </row>
    <row r="57" spans="4:19" ht="12.75">
      <c r="D57" s="27">
        <f t="shared" si="9"/>
        <v>450</v>
      </c>
      <c r="E57" s="27">
        <f t="shared" si="5"/>
        <v>0.986842105263158</v>
      </c>
      <c r="F57" s="29">
        <f t="shared" si="6"/>
        <v>2.474919566421116</v>
      </c>
      <c r="G57" s="4">
        <f t="shared" si="11"/>
        <v>1</v>
      </c>
      <c r="H57" s="4">
        <f t="shared" si="11"/>
        <v>1.1016960315108006</v>
      </c>
      <c r="I57" s="4">
        <f t="shared" si="11"/>
        <v>1.6171420973271882</v>
      </c>
      <c r="J57" s="4">
        <f t="shared" si="11"/>
        <v>2.3074092098114707</v>
      </c>
      <c r="K57" s="5">
        <f t="shared" si="3"/>
        <v>3.0562559188608045</v>
      </c>
      <c r="L57" s="3"/>
      <c r="M57" s="4">
        <f t="shared" si="7"/>
        <v>0.013157894736842035</v>
      </c>
      <c r="N57" s="4">
        <f t="shared" si="4"/>
        <v>0.011943307736888257</v>
      </c>
      <c r="O57" s="4">
        <f t="shared" si="4"/>
        <v>0.008136511169049027</v>
      </c>
      <c r="P57" s="4">
        <f t="shared" si="4"/>
        <v>0.005702453938769324</v>
      </c>
      <c r="Q57" s="5">
        <f t="shared" si="4"/>
        <v>0.004305233293992781</v>
      </c>
      <c r="S57" s="54" t="e">
        <f t="shared" si="8"/>
        <v>#NUM!</v>
      </c>
    </row>
    <row r="58" spans="4:19" ht="13.5" thickBot="1">
      <c r="D58" s="28">
        <f t="shared" si="9"/>
        <v>460</v>
      </c>
      <c r="E58" s="28">
        <f t="shared" si="5"/>
        <v>1.0087719298245614</v>
      </c>
      <c r="F58" s="30">
        <f t="shared" si="6"/>
        <v>2.5022675741623184</v>
      </c>
      <c r="G58" s="7">
        <f t="shared" si="11"/>
        <v>1</v>
      </c>
      <c r="H58" s="7">
        <f t="shared" si="11"/>
        <v>1.1211782365930636</v>
      </c>
      <c r="I58" s="7">
        <f t="shared" si="11"/>
        <v>1.6760133617266773</v>
      </c>
      <c r="J58" s="7">
        <f t="shared" si="11"/>
        <v>2.401147919955362</v>
      </c>
      <c r="K58" s="8">
        <f t="shared" si="3"/>
        <v>3.182218137191218</v>
      </c>
      <c r="L58" s="6"/>
      <c r="M58" s="7">
        <f t="shared" si="7"/>
        <v>-0.00877192982456143</v>
      </c>
      <c r="N58" s="7">
        <f t="shared" si="4"/>
        <v>-0.007823849534590315</v>
      </c>
      <c r="O58" s="7">
        <f t="shared" si="4"/>
        <v>-0.005233806618059617</v>
      </c>
      <c r="P58" s="7">
        <f t="shared" si="4"/>
        <v>-0.003653223423538398</v>
      </c>
      <c r="Q58" s="8">
        <f t="shared" si="4"/>
        <v>-0.00275654573206096</v>
      </c>
      <c r="S58" s="55" t="e">
        <f t="shared" si="8"/>
        <v>#NUM!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D1">
      <selection activeCell="E6" sqref="E6"/>
    </sheetView>
  </sheetViews>
  <sheetFormatPr defaultColWidth="8.8515625" defaultRowHeight="12.75"/>
  <cols>
    <col min="1" max="3" width="8.8515625" style="0" customWidth="1"/>
    <col min="4" max="4" width="14.140625" style="0" customWidth="1"/>
    <col min="5" max="18" width="8.8515625" style="0" customWidth="1"/>
    <col min="19" max="19" width="11.8515625" style="0" customWidth="1"/>
  </cols>
  <sheetData>
    <row r="1" ht="13.5" thickBot="1">
      <c r="A1" t="s">
        <v>0</v>
      </c>
    </row>
    <row r="2" spans="1:8" ht="12.75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533.6240551459736</v>
      </c>
    </row>
    <row r="3" spans="1:8" ht="12.75">
      <c r="A3" s="12" t="s">
        <v>2</v>
      </c>
      <c r="B3" s="16">
        <v>8</v>
      </c>
      <c r="D3" s="19" t="s">
        <v>15</v>
      </c>
      <c r="E3" s="16">
        <f>E5*B9</f>
        <v>242.9</v>
      </c>
      <c r="G3" s="12" t="s">
        <v>26</v>
      </c>
      <c r="H3" s="16">
        <f>PI()^2*29000*B10/E3^2</f>
        <v>179.9768404174147</v>
      </c>
    </row>
    <row r="4" spans="1:8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530.3336944525375</v>
      </c>
    </row>
    <row r="5" spans="1:9" ht="13.5" thickBot="1">
      <c r="A5" s="12" t="s">
        <v>4</v>
      </c>
      <c r="B5" s="16">
        <v>8</v>
      </c>
      <c r="D5" s="19" t="s">
        <v>16</v>
      </c>
      <c r="E5" s="16">
        <v>70</v>
      </c>
      <c r="G5" s="17" t="s">
        <v>28</v>
      </c>
      <c r="H5" s="18">
        <f>(B7+B10)/B2</f>
        <v>16.12938596491228</v>
      </c>
      <c r="I5" t="s">
        <v>29</v>
      </c>
    </row>
    <row r="6" spans="1:7" ht="13.5" thickBot="1">
      <c r="A6" s="12" t="s">
        <v>5</v>
      </c>
      <c r="B6" s="16">
        <v>0.435</v>
      </c>
      <c r="D6" s="19"/>
      <c r="E6" s="16"/>
      <c r="G6" s="1"/>
    </row>
    <row r="7" spans="1:8" ht="15" thickBot="1">
      <c r="A7" s="12" t="s">
        <v>6</v>
      </c>
      <c r="B7" s="16">
        <v>110</v>
      </c>
      <c r="D7" s="20" t="s">
        <v>23</v>
      </c>
      <c r="E7" s="18">
        <f>E5*($E$2/29000)^0.5</f>
        <v>2.906591794880899</v>
      </c>
      <c r="G7" s="53" t="s">
        <v>30</v>
      </c>
      <c r="H7" s="22">
        <f>B8*E2</f>
        <v>1375</v>
      </c>
    </row>
    <row r="8" spans="1:2" ht="12.75">
      <c r="A8" s="12" t="s">
        <v>7</v>
      </c>
      <c r="B8" s="16">
        <v>27.5</v>
      </c>
    </row>
    <row r="9" spans="1:19" ht="13.5" thickBot="1">
      <c r="A9" s="12" t="s">
        <v>8</v>
      </c>
      <c r="B9" s="16">
        <v>3.47</v>
      </c>
      <c r="Q9" t="s">
        <v>32</v>
      </c>
      <c r="S9" t="s">
        <v>33</v>
      </c>
    </row>
    <row r="10" spans="1:19" ht="13.5" thickBot="1">
      <c r="A10" s="12" t="s">
        <v>9</v>
      </c>
      <c r="B10" s="16">
        <v>37.1</v>
      </c>
      <c r="D10" s="42"/>
      <c r="E10" s="42"/>
      <c r="F10" s="46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9" t="s">
        <v>21</v>
      </c>
      <c r="M10" s="10">
        <v>-1</v>
      </c>
      <c r="N10" s="10">
        <v>-0.5</v>
      </c>
      <c r="O10" s="10">
        <v>0</v>
      </c>
      <c r="P10" s="10">
        <v>0.5</v>
      </c>
      <c r="Q10" s="11">
        <v>1</v>
      </c>
      <c r="S10" s="56"/>
    </row>
    <row r="11" spans="1:19" ht="19.5" thickBot="1">
      <c r="A11" s="12" t="s">
        <v>11</v>
      </c>
      <c r="B11" s="16">
        <v>9.27</v>
      </c>
      <c r="D11" s="43" t="s">
        <v>17</v>
      </c>
      <c r="E11" s="43" t="s">
        <v>18</v>
      </c>
      <c r="F11" s="47" t="s">
        <v>19</v>
      </c>
      <c r="G11" s="44" t="s">
        <v>20</v>
      </c>
      <c r="H11" s="44" t="s">
        <v>20</v>
      </c>
      <c r="I11" s="44" t="s">
        <v>20</v>
      </c>
      <c r="J11" s="44" t="s">
        <v>20</v>
      </c>
      <c r="K11" s="45" t="s">
        <v>20</v>
      </c>
      <c r="L11" s="3"/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27">
        <v>0</v>
      </c>
      <c r="E12" s="27">
        <f>D12/($B$2*$E$2)</f>
        <v>0</v>
      </c>
      <c r="F12" s="29">
        <f>$E$7*E12^0.5</f>
        <v>0</v>
      </c>
      <c r="G12" s="4">
        <f aca="true" t="shared" si="0" ref="G12:K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t="shared" si="0"/>
        <v>1</v>
      </c>
      <c r="L12" s="3"/>
      <c r="M12" s="4">
        <f>(1-$E12)/G12</f>
        <v>1</v>
      </c>
      <c r="N12" s="4">
        <f aca="true" t="shared" si="1" ref="N12:Q58">(1-$E12)/H12</f>
        <v>1</v>
      </c>
      <c r="O12" s="4">
        <f t="shared" si="1"/>
        <v>1</v>
      </c>
      <c r="P12" s="4">
        <f t="shared" si="1"/>
        <v>1</v>
      </c>
      <c r="Q12" s="5">
        <f t="shared" si="1"/>
        <v>1</v>
      </c>
      <c r="S12" s="54">
        <f>(($H$5*($H$3-D12)*($H$4-D12))^0.5)/($H$7)</f>
        <v>0.9023793346716651</v>
      </c>
    </row>
    <row r="13" spans="1:19" ht="13.5" thickBot="1">
      <c r="A13" s="1"/>
      <c r="D13" s="27">
        <f>+D12+10</f>
        <v>10</v>
      </c>
      <c r="E13" s="27">
        <f aca="true" t="shared" si="2" ref="E13:E58">D13/($B$2*$E$2)</f>
        <v>0.02192982456140351</v>
      </c>
      <c r="F13" s="29">
        <f aca="true" t="shared" si="3" ref="F13:F58">$E$7*E13^0.5</f>
        <v>0.4304290969503717</v>
      </c>
      <c r="G13" s="4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0"/>
        <v>1.0236141663314207</v>
      </c>
      <c r="L13" s="3"/>
      <c r="M13" s="4">
        <f aca="true" t="shared" si="4" ref="M13:M58">(1-$E13)/G13</f>
        <v>0.9780701754385965</v>
      </c>
      <c r="N13" s="4">
        <f t="shared" si="1"/>
        <v>0.9780701754385965</v>
      </c>
      <c r="O13" s="4">
        <f t="shared" si="1"/>
        <v>0.9780701754385965</v>
      </c>
      <c r="P13" s="4">
        <f t="shared" si="1"/>
        <v>0.9780701754385965</v>
      </c>
      <c r="Q13" s="5">
        <f t="shared" si="1"/>
        <v>0.9555066817255456</v>
      </c>
      <c r="S13" s="54">
        <f aca="true" t="shared" si="5" ref="S13:S58">(($H$5*($H$3-D13)*($H$4-D13))^0.5)/($H$7)</f>
        <v>0.868644491646118</v>
      </c>
    </row>
    <row r="14" spans="1:19" ht="12.75">
      <c r="A14" s="15" t="s">
        <v>12</v>
      </c>
      <c r="B14" s="11">
        <v>0.536</v>
      </c>
      <c r="D14" s="27">
        <f aca="true" t="shared" si="6" ref="D14:D58">+D13+10</f>
        <v>20</v>
      </c>
      <c r="E14" s="27">
        <f t="shared" si="2"/>
        <v>0.04385964912280702</v>
      </c>
      <c r="F14" s="29">
        <f t="shared" si="3"/>
        <v>0.6087186665472194</v>
      </c>
      <c r="G14" s="4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0"/>
        <v>1.0481750205041005</v>
      </c>
      <c r="L14" s="3"/>
      <c r="M14" s="4">
        <f t="shared" si="4"/>
        <v>0.956140350877193</v>
      </c>
      <c r="N14" s="4">
        <f t="shared" si="1"/>
        <v>0.956140350877193</v>
      </c>
      <c r="O14" s="4">
        <f t="shared" si="1"/>
        <v>0.956140350877193</v>
      </c>
      <c r="P14" s="4">
        <f t="shared" si="1"/>
        <v>0.956140350877193</v>
      </c>
      <c r="Q14" s="5">
        <f t="shared" si="1"/>
        <v>0.9121953225114589</v>
      </c>
      <c r="S14" s="54">
        <f t="shared" si="5"/>
        <v>0.8345683262535293</v>
      </c>
    </row>
    <row r="15" spans="1:19" ht="13.5" thickBot="1">
      <c r="A15" s="17" t="s">
        <v>13</v>
      </c>
      <c r="B15" s="18">
        <v>531</v>
      </c>
      <c r="D15" s="27">
        <f t="shared" si="6"/>
        <v>30</v>
      </c>
      <c r="E15" s="27">
        <f t="shared" si="2"/>
        <v>0.06578947368421054</v>
      </c>
      <c r="F15" s="29">
        <f t="shared" si="3"/>
        <v>0.7455250649740338</v>
      </c>
      <c r="G15" s="4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</v>
      </c>
      <c r="K15" s="5">
        <f t="shared" si="0"/>
        <v>1.0737392410968023</v>
      </c>
      <c r="L15" s="3"/>
      <c r="M15" s="4">
        <f t="shared" si="4"/>
        <v>0.9342105263157895</v>
      </c>
      <c r="N15" s="4">
        <f t="shared" si="1"/>
        <v>0.9342105263157895</v>
      </c>
      <c r="O15" s="4">
        <f t="shared" si="1"/>
        <v>0.9342105263157895</v>
      </c>
      <c r="P15" s="4">
        <f t="shared" si="1"/>
        <v>0.9342105263157895</v>
      </c>
      <c r="Q15" s="5">
        <f t="shared" si="1"/>
        <v>0.8700534455288351</v>
      </c>
      <c r="S15" s="54">
        <f t="shared" si="5"/>
        <v>0.800107229437343</v>
      </c>
    </row>
    <row r="16" spans="4:19" ht="12.75">
      <c r="D16" s="27">
        <f t="shared" si="6"/>
        <v>40</v>
      </c>
      <c r="E16" s="27">
        <f t="shared" si="2"/>
        <v>0.08771929824561404</v>
      </c>
      <c r="F16" s="29">
        <f t="shared" si="3"/>
        <v>0.8608581939007434</v>
      </c>
      <c r="G16" s="4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</v>
      </c>
      <c r="K16" s="5">
        <f t="shared" si="0"/>
        <v>1.100368109653932</v>
      </c>
      <c r="L16" s="3"/>
      <c r="M16" s="4">
        <f t="shared" si="4"/>
        <v>0.9122807017543859</v>
      </c>
      <c r="N16" s="4">
        <f t="shared" si="1"/>
        <v>0.9122807017543859</v>
      </c>
      <c r="O16" s="4">
        <f t="shared" si="1"/>
        <v>0.9122807017543859</v>
      </c>
      <c r="P16" s="4">
        <f t="shared" si="1"/>
        <v>0.9122807017543859</v>
      </c>
      <c r="Q16" s="5">
        <f t="shared" si="1"/>
        <v>0.8290686487100213</v>
      </c>
      <c r="S16" s="54">
        <f t="shared" si="5"/>
        <v>0.7652091969546587</v>
      </c>
    </row>
    <row r="17" spans="1:19" ht="12.75">
      <c r="A17" t="s">
        <v>14</v>
      </c>
      <c r="D17" s="27">
        <f t="shared" si="6"/>
        <v>50</v>
      </c>
      <c r="E17" s="27">
        <f t="shared" si="2"/>
        <v>0.10964912280701755</v>
      </c>
      <c r="F17" s="29">
        <f t="shared" si="3"/>
        <v>0.9624687202748784</v>
      </c>
      <c r="G17" s="4">
        <f t="shared" si="0"/>
        <v>1</v>
      </c>
      <c r="H17" s="4">
        <f t="shared" si="0"/>
        <v>1</v>
      </c>
      <c r="I17" s="4">
        <f t="shared" si="0"/>
        <v>1</v>
      </c>
      <c r="J17" s="4">
        <f t="shared" si="0"/>
        <v>1</v>
      </c>
      <c r="K17" s="5">
        <f t="shared" si="0"/>
        <v>1.1281279874805619</v>
      </c>
      <c r="L17" s="3"/>
      <c r="M17" s="4">
        <f t="shared" si="4"/>
        <v>0.8903508771929824</v>
      </c>
      <c r="N17" s="4">
        <f t="shared" si="1"/>
        <v>0.8903508771929824</v>
      </c>
      <c r="O17" s="4">
        <f t="shared" si="1"/>
        <v>0.8903508771929824</v>
      </c>
      <c r="P17" s="4">
        <f t="shared" si="1"/>
        <v>0.8903508771929824</v>
      </c>
      <c r="Q17" s="5">
        <f t="shared" si="1"/>
        <v>0.7892286044435394</v>
      </c>
      <c r="S17" s="54">
        <f t="shared" si="5"/>
        <v>0.7298115515007247</v>
      </c>
    </row>
    <row r="18" spans="4:19" ht="12.75">
      <c r="D18" s="27">
        <f t="shared" si="6"/>
        <v>60</v>
      </c>
      <c r="E18" s="27">
        <f t="shared" si="2"/>
        <v>0.13157894736842107</v>
      </c>
      <c r="F18" s="29">
        <f t="shared" si="3"/>
        <v>1.0543316579753614</v>
      </c>
      <c r="G18" s="4">
        <f t="shared" si="0"/>
        <v>1</v>
      </c>
      <c r="H18" s="4">
        <f t="shared" si="0"/>
        <v>1</v>
      </c>
      <c r="I18" s="4">
        <f t="shared" si="0"/>
        <v>1</v>
      </c>
      <c r="J18" s="4">
        <f t="shared" si="0"/>
        <v>1.0000253439963114</v>
      </c>
      <c r="K18" s="5">
        <f t="shared" si="0"/>
        <v>1.1570908529553106</v>
      </c>
      <c r="L18" s="3"/>
      <c r="M18" s="4">
        <f t="shared" si="4"/>
        <v>0.868421052631579</v>
      </c>
      <c r="N18" s="4">
        <f t="shared" si="1"/>
        <v>0.868421052631579</v>
      </c>
      <c r="O18" s="4">
        <f t="shared" si="1"/>
        <v>0.868421052631579</v>
      </c>
      <c r="P18" s="4">
        <f t="shared" si="1"/>
        <v>0.8683990439294128</v>
      </c>
      <c r="Q18" s="5">
        <f t="shared" si="1"/>
        <v>0.7505210592699408</v>
      </c>
      <c r="S18" s="54">
        <f t="shared" si="5"/>
        <v>0.6938378307627837</v>
      </c>
    </row>
    <row r="19" spans="4:19" ht="12.75">
      <c r="D19" s="27">
        <f t="shared" si="6"/>
        <v>70</v>
      </c>
      <c r="E19" s="27">
        <f t="shared" si="2"/>
        <v>0.15350877192982457</v>
      </c>
      <c r="F19" s="29">
        <f t="shared" si="3"/>
        <v>1.1388083475767936</v>
      </c>
      <c r="G19" s="4">
        <f t="shared" si="0"/>
        <v>1</v>
      </c>
      <c r="H19" s="4">
        <f t="shared" si="0"/>
        <v>1</v>
      </c>
      <c r="I19" s="4">
        <f t="shared" si="0"/>
        <v>1</v>
      </c>
      <c r="J19" s="4">
        <f t="shared" si="0"/>
        <v>1.0040015465686973</v>
      </c>
      <c r="K19" s="5">
        <f t="shared" si="0"/>
        <v>1.1873349085162404</v>
      </c>
      <c r="L19" s="3"/>
      <c r="M19" s="4">
        <f t="shared" si="4"/>
        <v>0.8464912280701754</v>
      </c>
      <c r="N19" s="4">
        <f t="shared" si="1"/>
        <v>0.8464912280701754</v>
      </c>
      <c r="O19" s="4">
        <f t="shared" si="1"/>
        <v>0.8464912280701754</v>
      </c>
      <c r="P19" s="4">
        <f t="shared" si="1"/>
        <v>0.843117454313857</v>
      </c>
      <c r="Q19" s="5">
        <f t="shared" si="1"/>
        <v>0.7129338335785965</v>
      </c>
      <c r="S19" s="54">
        <f t="shared" si="5"/>
        <v>0.6571934412219316</v>
      </c>
    </row>
    <row r="20" spans="4:19" ht="12.75">
      <c r="D20" s="27">
        <f t="shared" si="6"/>
        <v>80</v>
      </c>
      <c r="E20" s="27">
        <f t="shared" si="2"/>
        <v>0.1754385964912281</v>
      </c>
      <c r="F20" s="29">
        <f t="shared" si="3"/>
        <v>1.2174373330944388</v>
      </c>
      <c r="G20" s="4">
        <f t="shared" si="0"/>
        <v>1</v>
      </c>
      <c r="H20" s="4">
        <f t="shared" si="0"/>
        <v>1</v>
      </c>
      <c r="I20" s="4">
        <f t="shared" si="0"/>
        <v>1</v>
      </c>
      <c r="J20" s="4">
        <f t="shared" si="0"/>
        <v>1.0133728204292725</v>
      </c>
      <c r="K20" s="5">
        <f t="shared" si="0"/>
        <v>1.218945268092761</v>
      </c>
      <c r="L20" s="3"/>
      <c r="M20" s="4">
        <f t="shared" si="4"/>
        <v>0.8245614035087719</v>
      </c>
      <c r="N20" s="4">
        <f t="shared" si="1"/>
        <v>0.8245614035087719</v>
      </c>
      <c r="O20" s="4">
        <f t="shared" si="1"/>
        <v>0.8245614035087719</v>
      </c>
      <c r="P20" s="4">
        <f t="shared" si="1"/>
        <v>0.8136802042504766</v>
      </c>
      <c r="Q20" s="5">
        <f t="shared" si="1"/>
        <v>0.6764548213054167</v>
      </c>
      <c r="S20" s="54">
        <f t="shared" si="5"/>
        <v>0.6197594308007363</v>
      </c>
    </row>
    <row r="21" spans="4:19" ht="12.75">
      <c r="D21" s="27">
        <f t="shared" si="6"/>
        <v>90</v>
      </c>
      <c r="E21" s="27">
        <f t="shared" si="2"/>
        <v>0.1973684210526316</v>
      </c>
      <c r="F21" s="29">
        <f t="shared" si="3"/>
        <v>1.291287290851115</v>
      </c>
      <c r="G21" s="4">
        <f t="shared" si="0"/>
        <v>1</v>
      </c>
      <c r="H21" s="4">
        <f t="shared" si="0"/>
        <v>1</v>
      </c>
      <c r="I21" s="4">
        <f t="shared" si="0"/>
        <v>1</v>
      </c>
      <c r="J21" s="4">
        <f t="shared" si="0"/>
        <v>1.0268232464239673</v>
      </c>
      <c r="K21" s="5">
        <f t="shared" si="0"/>
        <v>1.2520147377032274</v>
      </c>
      <c r="L21" s="3"/>
      <c r="M21" s="4">
        <f t="shared" si="4"/>
        <v>0.8026315789473684</v>
      </c>
      <c r="N21" s="4">
        <f t="shared" si="1"/>
        <v>0.8026315789473684</v>
      </c>
      <c r="O21" s="4">
        <f t="shared" si="1"/>
        <v>0.8026315789473684</v>
      </c>
      <c r="P21" s="4">
        <f t="shared" si="1"/>
        <v>0.7816647916207851</v>
      </c>
      <c r="Q21" s="5">
        <f t="shared" si="1"/>
        <v>0.6410719896314998</v>
      </c>
      <c r="S21" s="54">
        <f t="shared" si="5"/>
        <v>0.5813832935693884</v>
      </c>
    </row>
    <row r="22" spans="4:19" ht="12.75">
      <c r="D22" s="27">
        <f t="shared" si="6"/>
        <v>100</v>
      </c>
      <c r="E22" s="27">
        <f t="shared" si="2"/>
        <v>0.2192982456140351</v>
      </c>
      <c r="F22" s="29">
        <f t="shared" si="3"/>
        <v>1.3611363175726097</v>
      </c>
      <c r="G22" s="4">
        <f t="shared" si="0"/>
        <v>1</v>
      </c>
      <c r="H22" s="4">
        <f t="shared" si="0"/>
        <v>1</v>
      </c>
      <c r="I22" s="4">
        <f t="shared" si="0"/>
        <v>1</v>
      </c>
      <c r="J22" s="4">
        <f t="shared" si="0"/>
        <v>1.0435740883915887</v>
      </c>
      <c r="K22" s="5">
        <f t="shared" si="0"/>
        <v>1.28664470428952</v>
      </c>
      <c r="L22" s="3"/>
      <c r="M22" s="4">
        <f t="shared" si="4"/>
        <v>0.7807017543859649</v>
      </c>
      <c r="N22" s="4">
        <f t="shared" si="1"/>
        <v>0.7807017543859649</v>
      </c>
      <c r="O22" s="4">
        <f t="shared" si="1"/>
        <v>0.7807017543859649</v>
      </c>
      <c r="P22" s="4">
        <f t="shared" si="1"/>
        <v>0.7481038127242345</v>
      </c>
      <c r="Q22" s="5">
        <f t="shared" si="1"/>
        <v>0.6067733786827073</v>
      </c>
      <c r="S22" s="54">
        <f t="shared" si="5"/>
        <v>0.5418648956248555</v>
      </c>
    </row>
    <row r="23" spans="4:19" ht="12.75">
      <c r="D23" s="27">
        <f t="shared" si="6"/>
        <v>110</v>
      </c>
      <c r="E23" s="27">
        <f t="shared" si="2"/>
        <v>0.24122807017543862</v>
      </c>
      <c r="F23" s="29">
        <f t="shared" si="3"/>
        <v>1.4275718134358903</v>
      </c>
      <c r="G23" s="4">
        <f t="shared" si="0"/>
        <v>1</v>
      </c>
      <c r="H23" s="4">
        <f t="shared" si="0"/>
        <v>1</v>
      </c>
      <c r="I23" s="4">
        <f t="shared" si="0"/>
        <v>1</v>
      </c>
      <c r="J23" s="4">
        <f t="shared" si="0"/>
        <v>1.0631521671407855</v>
      </c>
      <c r="K23" s="5">
        <f t="shared" si="0"/>
        <v>1.3229461507121603</v>
      </c>
      <c r="L23" s="3"/>
      <c r="M23" s="4">
        <f t="shared" si="4"/>
        <v>0.7587719298245614</v>
      </c>
      <c r="N23" s="4">
        <f t="shared" si="1"/>
        <v>0.7587719298245614</v>
      </c>
      <c r="O23" s="4">
        <f t="shared" si="1"/>
        <v>0.7587719298245614</v>
      </c>
      <c r="P23" s="4">
        <f t="shared" si="1"/>
        <v>0.7137002145846943</v>
      </c>
      <c r="Q23" s="5">
        <f t="shared" si="1"/>
        <v>0.5735471012301627</v>
      </c>
      <c r="S23" s="54">
        <f t="shared" si="5"/>
        <v>0.5009339729677859</v>
      </c>
    </row>
    <row r="24" spans="4:19" ht="12.75">
      <c r="D24" s="27">
        <f t="shared" si="6"/>
        <v>120</v>
      </c>
      <c r="E24" s="27">
        <f t="shared" si="2"/>
        <v>0.26315789473684215</v>
      </c>
      <c r="F24" s="29">
        <f t="shared" si="3"/>
        <v>1.4910501299480676</v>
      </c>
      <c r="G24" s="4">
        <f t="shared" si="0"/>
        <v>1</v>
      </c>
      <c r="H24" s="4">
        <f t="shared" si="0"/>
        <v>1</v>
      </c>
      <c r="I24" s="4">
        <f t="shared" si="0"/>
        <v>1</v>
      </c>
      <c r="J24" s="4">
        <f t="shared" si="0"/>
        <v>1.0852707880249044</v>
      </c>
      <c r="K24" s="5">
        <f t="shared" si="0"/>
        <v>1.3610408183037743</v>
      </c>
      <c r="L24" s="3"/>
      <c r="M24" s="4">
        <f t="shared" si="4"/>
        <v>0.7368421052631579</v>
      </c>
      <c r="N24" s="4">
        <f t="shared" si="1"/>
        <v>0.7368421052631579</v>
      </c>
      <c r="O24" s="4">
        <f t="shared" si="1"/>
        <v>0.7368421052631579</v>
      </c>
      <c r="P24" s="4">
        <f t="shared" si="1"/>
        <v>0.6789476998677394</v>
      </c>
      <c r="Q24" s="5">
        <f t="shared" si="1"/>
        <v>0.5413813423916726</v>
      </c>
      <c r="S24" s="54">
        <f t="shared" si="5"/>
        <v>0.45821215013337885</v>
      </c>
    </row>
    <row r="25" spans="4:19" ht="12.75">
      <c r="D25" s="27">
        <f t="shared" si="6"/>
        <v>130</v>
      </c>
      <c r="E25" s="27">
        <f t="shared" si="2"/>
        <v>0.28508771929824567</v>
      </c>
      <c r="F25" s="29">
        <f t="shared" si="3"/>
        <v>1.5519341795062258</v>
      </c>
      <c r="G25" s="4">
        <f t="shared" si="0"/>
        <v>1</v>
      </c>
      <c r="H25" s="4">
        <f t="shared" si="0"/>
        <v>1</v>
      </c>
      <c r="I25" s="4">
        <f t="shared" si="0"/>
        <v>1</v>
      </c>
      <c r="J25" s="4">
        <f t="shared" si="0"/>
        <v>1.1097644301519887</v>
      </c>
      <c r="K25" s="5">
        <f t="shared" si="0"/>
        <v>1.4010625426294074</v>
      </c>
      <c r="L25" s="3"/>
      <c r="M25" s="4">
        <f t="shared" si="4"/>
        <v>0.7149122807017543</v>
      </c>
      <c r="N25" s="4">
        <f t="shared" si="1"/>
        <v>0.7149122807017543</v>
      </c>
      <c r="O25" s="4">
        <f t="shared" si="1"/>
        <v>0.7149122807017543</v>
      </c>
      <c r="P25" s="4">
        <f t="shared" si="1"/>
        <v>0.6442018335403333</v>
      </c>
      <c r="Q25" s="5">
        <f t="shared" si="1"/>
        <v>0.5102643593340676</v>
      </c>
      <c r="S25" s="54">
        <f t="shared" si="5"/>
        <v>0.4131442276980604</v>
      </c>
    </row>
    <row r="26" spans="4:19" ht="12.75">
      <c r="D26" s="27">
        <f t="shared" si="6"/>
        <v>140</v>
      </c>
      <c r="E26" s="27">
        <f t="shared" si="2"/>
        <v>0.30701754385964913</v>
      </c>
      <c r="F26" s="29">
        <f t="shared" si="3"/>
        <v>1.610518210086795</v>
      </c>
      <c r="G26" s="4">
        <f t="shared" si="0"/>
        <v>1</v>
      </c>
      <c r="H26" s="4">
        <f t="shared" si="0"/>
        <v>1</v>
      </c>
      <c r="I26" s="4">
        <f t="shared" si="0"/>
        <v>1.0007894329935594</v>
      </c>
      <c r="J26" s="4">
        <f t="shared" si="0"/>
        <v>1.1365511531279389</v>
      </c>
      <c r="K26" s="5">
        <f t="shared" si="0"/>
        <v>1.4431587933270236</v>
      </c>
      <c r="L26" s="3"/>
      <c r="M26" s="4">
        <f t="shared" si="4"/>
        <v>0.6929824561403508</v>
      </c>
      <c r="N26" s="4">
        <f t="shared" si="1"/>
        <v>0.6929824561403508</v>
      </c>
      <c r="O26" s="4">
        <f t="shared" si="1"/>
        <v>0.6924358244546038</v>
      </c>
      <c r="P26" s="4">
        <f t="shared" si="1"/>
        <v>0.6097239479570907</v>
      </c>
      <c r="Q26" s="5">
        <f t="shared" si="1"/>
        <v>0.48018448097645977</v>
      </c>
      <c r="S26" s="54">
        <f t="shared" si="5"/>
        <v>0.36486186471650933</v>
      </c>
    </row>
    <row r="27" spans="4:19" ht="12.75">
      <c r="D27" s="27">
        <f t="shared" si="6"/>
        <v>150</v>
      </c>
      <c r="E27" s="27">
        <f t="shared" si="2"/>
        <v>0.32894736842105265</v>
      </c>
      <c r="F27" s="29">
        <f t="shared" si="3"/>
        <v>1.6670447242118869</v>
      </c>
      <c r="G27" s="4">
        <f t="shared" si="0"/>
        <v>1</v>
      </c>
      <c r="H27" s="4">
        <f t="shared" si="0"/>
        <v>1</v>
      </c>
      <c r="I27" s="4">
        <f t="shared" si="0"/>
        <v>1.0046498231802936</v>
      </c>
      <c r="J27" s="4">
        <f t="shared" si="0"/>
        <v>1.1656102346724337</v>
      </c>
      <c r="K27" s="5">
        <f t="shared" si="0"/>
        <v>1.4874924553550362</v>
      </c>
      <c r="L27" s="3"/>
      <c r="M27" s="4">
        <f t="shared" si="4"/>
        <v>0.6710526315789473</v>
      </c>
      <c r="N27" s="4">
        <f t="shared" si="1"/>
        <v>0.6710526315789473</v>
      </c>
      <c r="O27" s="4">
        <f t="shared" si="1"/>
        <v>0.667946797078688</v>
      </c>
      <c r="P27" s="4">
        <f t="shared" si="1"/>
        <v>0.5757092822435025</v>
      </c>
      <c r="Q27" s="5">
        <f t="shared" si="1"/>
        <v>0.4511301076944151</v>
      </c>
      <c r="S27" s="54">
        <f t="shared" si="5"/>
        <v>0.31187570739382503</v>
      </c>
    </row>
    <row r="28" spans="4:19" ht="12.75">
      <c r="D28" s="27">
        <f t="shared" si="6"/>
        <v>160</v>
      </c>
      <c r="E28" s="27">
        <f t="shared" si="2"/>
        <v>0.3508771929824562</v>
      </c>
      <c r="F28" s="29">
        <f t="shared" si="3"/>
        <v>1.7217163878014867</v>
      </c>
      <c r="G28" s="4">
        <f t="shared" si="0"/>
        <v>1</v>
      </c>
      <c r="H28" s="4">
        <f t="shared" si="0"/>
        <v>1</v>
      </c>
      <c r="I28" s="4">
        <f t="shared" si="0"/>
        <v>1.0114975231694006</v>
      </c>
      <c r="J28" s="4">
        <f t="shared" si="0"/>
        <v>1.196968661896857</v>
      </c>
      <c r="K28" s="5">
        <f t="shared" si="0"/>
        <v>1.5342438969855439</v>
      </c>
      <c r="L28" s="3"/>
      <c r="M28" s="4">
        <f t="shared" si="4"/>
        <v>0.6491228070175439</v>
      </c>
      <c r="N28" s="4">
        <f t="shared" si="1"/>
        <v>0.6491228070175439</v>
      </c>
      <c r="O28" s="4">
        <f t="shared" si="1"/>
        <v>0.6417443366382144</v>
      </c>
      <c r="P28" s="4">
        <f t="shared" si="1"/>
        <v>0.5423055988691198</v>
      </c>
      <c r="Q28" s="5">
        <f t="shared" si="1"/>
        <v>0.4230897110250393</v>
      </c>
      <c r="S28" s="54">
        <f t="shared" si="5"/>
        <v>0.25122695415539736</v>
      </c>
    </row>
    <row r="29" spans="4:19" ht="12.75">
      <c r="D29" s="27">
        <f t="shared" si="6"/>
        <v>170</v>
      </c>
      <c r="E29" s="27">
        <f t="shared" si="2"/>
        <v>0.3728070175438597</v>
      </c>
      <c r="F29" s="29">
        <f t="shared" si="3"/>
        <v>1.7747046310656067</v>
      </c>
      <c r="G29" s="4">
        <f t="shared" si="0"/>
        <v>1</v>
      </c>
      <c r="H29" s="4">
        <f t="shared" si="0"/>
        <v>1</v>
      </c>
      <c r="I29" s="4">
        <f t="shared" si="0"/>
        <v>1.021155654985451</v>
      </c>
      <c r="J29" s="4">
        <f t="shared" si="0"/>
        <v>1.2306930512509788</v>
      </c>
      <c r="K29" s="5">
        <f t="shared" si="0"/>
        <v>1.5836133798817522</v>
      </c>
      <c r="L29" s="3"/>
      <c r="M29" s="4">
        <f t="shared" si="4"/>
        <v>0.6271929824561403</v>
      </c>
      <c r="N29" s="4">
        <f t="shared" si="1"/>
        <v>0.6271929824561403</v>
      </c>
      <c r="O29" s="4">
        <f t="shared" si="1"/>
        <v>0.6141991961696341</v>
      </c>
      <c r="P29" s="4">
        <f t="shared" si="1"/>
        <v>0.5096258419746574</v>
      </c>
      <c r="Q29" s="5">
        <f t="shared" si="1"/>
        <v>0.3960518333729742</v>
      </c>
      <c r="S29" s="54">
        <f t="shared" si="5"/>
        <v>0.17512783108291605</v>
      </c>
    </row>
    <row r="30" spans="4:19" ht="12.75">
      <c r="D30" s="27">
        <f t="shared" si="6"/>
        <v>180</v>
      </c>
      <c r="E30" s="27">
        <f t="shared" si="2"/>
        <v>0.3947368421052632</v>
      </c>
      <c r="F30" s="29">
        <f t="shared" si="3"/>
        <v>1.8261559996416583</v>
      </c>
      <c r="G30" s="4">
        <f t="shared" si="0"/>
        <v>1</v>
      </c>
      <c r="H30" s="4">
        <f t="shared" si="0"/>
        <v>1</v>
      </c>
      <c r="I30" s="4">
        <f t="shared" si="0"/>
        <v>1.0335142766877954</v>
      </c>
      <c r="J30" s="4">
        <f t="shared" si="0"/>
        <v>1.266885086275426</v>
      </c>
      <c r="K30" s="5">
        <f t="shared" si="0"/>
        <v>1.6358238791494146</v>
      </c>
      <c r="L30" s="3"/>
      <c r="M30" s="4">
        <f t="shared" si="4"/>
        <v>0.6052631578947367</v>
      </c>
      <c r="N30" s="4">
        <f t="shared" si="1"/>
        <v>0.6052631578947367</v>
      </c>
      <c r="O30" s="4">
        <f t="shared" si="1"/>
        <v>0.5856359912457939</v>
      </c>
      <c r="P30" s="4">
        <f t="shared" si="1"/>
        <v>0.4777569524274517</v>
      </c>
      <c r="Q30" s="5">
        <f t="shared" si="1"/>
        <v>0.37000508771730223</v>
      </c>
      <c r="S30" s="54" t="e">
        <f t="shared" si="5"/>
        <v>#NUM!</v>
      </c>
    </row>
    <row r="31" spans="4:19" ht="12.75">
      <c r="D31" s="27">
        <f t="shared" si="6"/>
        <v>190</v>
      </c>
      <c r="E31" s="27">
        <f t="shared" si="2"/>
        <v>0.41666666666666674</v>
      </c>
      <c r="F31" s="29">
        <f t="shared" si="3"/>
        <v>1.8761969359661412</v>
      </c>
      <c r="G31" s="4">
        <f t="shared" si="0"/>
        <v>1</v>
      </c>
      <c r="H31" s="4">
        <f t="shared" si="0"/>
        <v>1</v>
      </c>
      <c r="I31" s="4">
        <f t="shared" si="0"/>
        <v>1.048518543303844</v>
      </c>
      <c r="J31" s="4">
        <f t="shared" si="0"/>
        <v>1.3056793814507819</v>
      </c>
      <c r="K31" s="5">
        <f t="shared" si="0"/>
        <v>1.6911243970995704</v>
      </c>
      <c r="L31" s="3"/>
      <c r="M31" s="4">
        <f t="shared" si="4"/>
        <v>0.5833333333333333</v>
      </c>
      <c r="N31" s="4">
        <f t="shared" si="1"/>
        <v>0.5833333333333333</v>
      </c>
      <c r="O31" s="4">
        <f t="shared" si="1"/>
        <v>0.5563405025678144</v>
      </c>
      <c r="P31" s="4">
        <f t="shared" si="1"/>
        <v>0.4467661369402748</v>
      </c>
      <c r="Q31" s="5">
        <f t="shared" si="1"/>
        <v>0.34493815731935634</v>
      </c>
      <c r="S31" s="54" t="e">
        <f t="shared" si="5"/>
        <v>#NUM!</v>
      </c>
    </row>
    <row r="32" spans="4:19" ht="12.75">
      <c r="D32" s="27">
        <f t="shared" si="6"/>
        <v>200</v>
      </c>
      <c r="E32" s="27">
        <f t="shared" si="2"/>
        <v>0.4385964912280702</v>
      </c>
      <c r="F32" s="29">
        <f t="shared" si="3"/>
        <v>1.9249374405497568</v>
      </c>
      <c r="G32" s="4">
        <f aca="true" t="shared" si="7" ref="G32:K51">IF(G$10&lt;=COS($F32),1,((1+G$10^2-2*G$10*COS($F32))^0.5)/SIN($F32))</f>
        <v>1</v>
      </c>
      <c r="H32" s="4">
        <f t="shared" si="7"/>
        <v>1</v>
      </c>
      <c r="I32" s="4">
        <f t="shared" si="7"/>
        <v>1.0661609555105196</v>
      </c>
      <c r="J32" s="4">
        <f t="shared" si="7"/>
        <v>1.347243147151689</v>
      </c>
      <c r="K32" s="5">
        <f t="shared" si="7"/>
        <v>1.7497938745940398</v>
      </c>
      <c r="L32" s="3"/>
      <c r="M32" s="4">
        <f t="shared" si="4"/>
        <v>0.5614035087719298</v>
      </c>
      <c r="N32" s="4">
        <f t="shared" si="1"/>
        <v>0.5614035087719298</v>
      </c>
      <c r="O32" s="4">
        <f t="shared" si="1"/>
        <v>0.5265654363633189</v>
      </c>
      <c r="P32" s="4">
        <f t="shared" si="1"/>
        <v>0.4167054105703461</v>
      </c>
      <c r="Q32" s="5">
        <f t="shared" si="1"/>
        <v>0.32083979543143504</v>
      </c>
      <c r="S32" s="54" t="e">
        <f t="shared" si="5"/>
        <v>#NUM!</v>
      </c>
    </row>
    <row r="33" spans="4:19" ht="12.75">
      <c r="D33" s="27">
        <f t="shared" si="6"/>
        <v>210</v>
      </c>
      <c r="E33" s="27">
        <f t="shared" si="2"/>
        <v>0.46052631578947373</v>
      </c>
      <c r="F33" s="29">
        <f t="shared" si="3"/>
        <v>1.972473918086564</v>
      </c>
      <c r="G33" s="4">
        <f t="shared" si="7"/>
        <v>1</v>
      </c>
      <c r="H33" s="4">
        <f t="shared" si="7"/>
        <v>1</v>
      </c>
      <c r="I33" s="4">
        <f t="shared" si="7"/>
        <v>1.08647656668522</v>
      </c>
      <c r="J33" s="4">
        <f t="shared" si="7"/>
        <v>1.391777312053611</v>
      </c>
      <c r="K33" s="5">
        <f t="shared" si="7"/>
        <v>1.812145829594378</v>
      </c>
      <c r="L33" s="3"/>
      <c r="M33" s="4">
        <f t="shared" si="4"/>
        <v>0.5394736842105263</v>
      </c>
      <c r="N33" s="4">
        <f t="shared" si="1"/>
        <v>0.5394736842105263</v>
      </c>
      <c r="O33" s="4">
        <f t="shared" si="1"/>
        <v>0.4965350388149012</v>
      </c>
      <c r="P33" s="4">
        <f t="shared" si="1"/>
        <v>0.38761494352463327</v>
      </c>
      <c r="Q33" s="5">
        <f t="shared" si="1"/>
        <v>0.2976988250064177</v>
      </c>
      <c r="S33" s="54" t="e">
        <f t="shared" si="5"/>
        <v>#NUM!</v>
      </c>
    </row>
    <row r="34" spans="4:19" ht="12.75">
      <c r="D34" s="27">
        <f t="shared" si="6"/>
        <v>220</v>
      </c>
      <c r="E34" s="27">
        <f t="shared" si="2"/>
        <v>0.48245614035087725</v>
      </c>
      <c r="F34" s="29">
        <f t="shared" si="3"/>
        <v>2.01889141982259</v>
      </c>
      <c r="G34" s="4">
        <f t="shared" si="7"/>
        <v>1</v>
      </c>
      <c r="H34" s="4">
        <f t="shared" si="7"/>
        <v>1</v>
      </c>
      <c r="I34" s="4">
        <f t="shared" si="7"/>
        <v>1.1095404493276155</v>
      </c>
      <c r="J34" s="4">
        <f t="shared" si="7"/>
        <v>1.439518941183287</v>
      </c>
      <c r="K34" s="5">
        <f t="shared" si="7"/>
        <v>1.8785338856948628</v>
      </c>
      <c r="L34" s="3"/>
      <c r="M34" s="4">
        <f t="shared" si="4"/>
        <v>0.5175438596491228</v>
      </c>
      <c r="N34" s="4">
        <f t="shared" si="1"/>
        <v>0.5175438596491228</v>
      </c>
      <c r="O34" s="4">
        <f t="shared" si="1"/>
        <v>0.4664488437197181</v>
      </c>
      <c r="P34" s="4">
        <f t="shared" si="1"/>
        <v>0.3595255642997659</v>
      </c>
      <c r="Q34" s="5">
        <f t="shared" si="1"/>
        <v>0.27550413840828064</v>
      </c>
      <c r="S34" s="54" t="e">
        <f t="shared" si="5"/>
        <v>#NUM!</v>
      </c>
    </row>
    <row r="35" spans="4:19" ht="12.75">
      <c r="D35" s="27">
        <f t="shared" si="6"/>
        <v>230</v>
      </c>
      <c r="E35" s="27">
        <f t="shared" si="2"/>
        <v>0.5043859649122807</v>
      </c>
      <c r="F35" s="29">
        <f t="shared" si="3"/>
        <v>2.064265431705619</v>
      </c>
      <c r="G35" s="4">
        <f t="shared" si="7"/>
        <v>1</v>
      </c>
      <c r="H35" s="4">
        <f t="shared" si="7"/>
        <v>1</v>
      </c>
      <c r="I35" s="4">
        <f t="shared" si="7"/>
        <v>1.1354670019300186</v>
      </c>
      <c r="J35" s="4">
        <f t="shared" si="7"/>
        <v>1.4907449168120455</v>
      </c>
      <c r="K35" s="5">
        <f t="shared" si="7"/>
        <v>1.9493583964386672</v>
      </c>
      <c r="L35" s="3"/>
      <c r="M35" s="4">
        <f t="shared" si="4"/>
        <v>0.4956140350877193</v>
      </c>
      <c r="N35" s="4">
        <f t="shared" si="1"/>
        <v>0.4956140350877193</v>
      </c>
      <c r="O35" s="4">
        <f t="shared" si="1"/>
        <v>0.4364847540662085</v>
      </c>
      <c r="P35" s="4">
        <f t="shared" si="1"/>
        <v>0.3324606574192376</v>
      </c>
      <c r="Q35" s="5">
        <f t="shared" si="1"/>
        <v>0.2542446971235096</v>
      </c>
      <c r="S35" s="54" t="e">
        <f t="shared" si="5"/>
        <v>#NUM!</v>
      </c>
    </row>
    <row r="36" spans="4:19" ht="12.75">
      <c r="D36" s="27">
        <f t="shared" si="6"/>
        <v>240</v>
      </c>
      <c r="E36" s="27">
        <f t="shared" si="2"/>
        <v>0.5263157894736843</v>
      </c>
      <c r="F36" s="29">
        <f t="shared" si="3"/>
        <v>2.108663315950723</v>
      </c>
      <c r="G36" s="4">
        <f t="shared" si="7"/>
        <v>1</v>
      </c>
      <c r="H36" s="4">
        <f t="shared" si="7"/>
        <v>1.0001026469738448</v>
      </c>
      <c r="I36" s="4">
        <f t="shared" si="7"/>
        <v>1.1644108711396632</v>
      </c>
      <c r="J36" s="4">
        <f t="shared" si="7"/>
        <v>1.5457769527284595</v>
      </c>
      <c r="K36" s="5">
        <f t="shared" si="7"/>
        <v>2.0250744274615813</v>
      </c>
      <c r="L36" s="3"/>
      <c r="M36" s="4">
        <f t="shared" si="4"/>
        <v>0.4736842105263157</v>
      </c>
      <c r="N36" s="4">
        <f t="shared" si="1"/>
        <v>0.4736355932659618</v>
      </c>
      <c r="O36" s="4">
        <f t="shared" si="1"/>
        <v>0.406801604370714</v>
      </c>
      <c r="P36" s="4">
        <f t="shared" si="1"/>
        <v>0.30643762005262987</v>
      </c>
      <c r="Q36" s="5">
        <f t="shared" si="1"/>
        <v>0.23390953147340665</v>
      </c>
      <c r="S36" s="54" t="e">
        <f t="shared" si="5"/>
        <v>#NUM!</v>
      </c>
    </row>
    <row r="37" spans="4:19" ht="12.75">
      <c r="D37" s="27">
        <f t="shared" si="6"/>
        <v>250</v>
      </c>
      <c r="E37" s="27">
        <f t="shared" si="2"/>
        <v>0.5482456140350878</v>
      </c>
      <c r="F37" s="29">
        <f t="shared" si="3"/>
        <v>2.152145484751858</v>
      </c>
      <c r="G37" s="4">
        <f t="shared" si="7"/>
        <v>1</v>
      </c>
      <c r="H37" s="4">
        <f t="shared" si="7"/>
        <v>1.0017280343244583</v>
      </c>
      <c r="I37" s="4">
        <f t="shared" si="7"/>
        <v>1.1965694096442339</v>
      </c>
      <c r="J37" s="4">
        <f t="shared" si="7"/>
        <v>1.6049881075850165</v>
      </c>
      <c r="K37" s="5">
        <f t="shared" si="7"/>
        <v>2.106201432657971</v>
      </c>
      <c r="L37" s="3"/>
      <c r="M37" s="4">
        <f t="shared" si="4"/>
        <v>0.45175438596491224</v>
      </c>
      <c r="N37" s="4">
        <f t="shared" si="1"/>
        <v>0.45097508553762766</v>
      </c>
      <c r="O37" s="4">
        <f t="shared" si="1"/>
        <v>0.3775413129600469</v>
      </c>
      <c r="P37" s="4">
        <f t="shared" si="1"/>
        <v>0.2814689927171206</v>
      </c>
      <c r="Q37" s="5">
        <f t="shared" si="1"/>
        <v>0.21448774032729148</v>
      </c>
      <c r="S37" s="54" t="e">
        <f t="shared" si="5"/>
        <v>#NUM!</v>
      </c>
    </row>
    <row r="38" spans="4:19" ht="12.75">
      <c r="D38" s="27">
        <f t="shared" si="6"/>
        <v>260</v>
      </c>
      <c r="E38" s="27">
        <f t="shared" si="2"/>
        <v>0.5701754385964913</v>
      </c>
      <c r="F38" s="29">
        <f t="shared" si="3"/>
        <v>2.194766364568066</v>
      </c>
      <c r="G38" s="4">
        <f t="shared" si="7"/>
        <v>1</v>
      </c>
      <c r="H38" s="4">
        <f t="shared" si="7"/>
        <v>1.0053754866545903</v>
      </c>
      <c r="I38" s="4">
        <f t="shared" si="7"/>
        <v>1.232186712058404</v>
      </c>
      <c r="J38" s="4">
        <f t="shared" si="7"/>
        <v>1.6688110630827255</v>
      </c>
      <c r="K38" s="5">
        <f t="shared" si="7"/>
        <v>2.1933350591845158</v>
      </c>
      <c r="L38" s="3"/>
      <c r="M38" s="4">
        <f t="shared" si="4"/>
        <v>0.42982456140350866</v>
      </c>
      <c r="N38" s="4">
        <f t="shared" si="1"/>
        <v>0.42752639895146005</v>
      </c>
      <c r="O38" s="4">
        <f t="shared" si="1"/>
        <v>0.34883070657812415</v>
      </c>
      <c r="P38" s="4">
        <f t="shared" si="1"/>
        <v>0.25756334609234405</v>
      </c>
      <c r="Q38" s="5">
        <f t="shared" si="1"/>
        <v>0.19596849081659137</v>
      </c>
      <c r="S38" s="54" t="e">
        <f t="shared" si="5"/>
        <v>#NUM!</v>
      </c>
    </row>
    <row r="39" spans="4:19" ht="12.75">
      <c r="D39" s="27">
        <f t="shared" si="6"/>
        <v>270</v>
      </c>
      <c r="E39" s="27">
        <f t="shared" si="2"/>
        <v>0.5921052631578948</v>
      </c>
      <c r="F39" s="29">
        <f t="shared" si="3"/>
        <v>2.2365751949221013</v>
      </c>
      <c r="G39" s="4">
        <f t="shared" si="7"/>
        <v>1</v>
      </c>
      <c r="H39" s="4">
        <f t="shared" si="7"/>
        <v>1.0111321194121312</v>
      </c>
      <c r="I39" s="4">
        <f t="shared" si="7"/>
        <v>1.2715593866752148</v>
      </c>
      <c r="J39" s="4">
        <f t="shared" si="7"/>
        <v>1.737748549617508</v>
      </c>
      <c r="K39" s="5">
        <f t="shared" si="7"/>
        <v>2.2871616485230297</v>
      </c>
      <c r="L39" s="3"/>
      <c r="M39" s="4">
        <f t="shared" si="4"/>
        <v>0.4078947368421052</v>
      </c>
      <c r="N39" s="4">
        <f t="shared" si="1"/>
        <v>0.4034039953940478</v>
      </c>
      <c r="O39" s="4">
        <f t="shared" si="1"/>
        <v>0.3207830803000401</v>
      </c>
      <c r="P39" s="4">
        <f t="shared" si="1"/>
        <v>0.23472598318777824</v>
      </c>
      <c r="Q39" s="5">
        <f t="shared" si="1"/>
        <v>0.17834101804982153</v>
      </c>
      <c r="S39" s="54" t="e">
        <f t="shared" si="5"/>
        <v>#NUM!</v>
      </c>
    </row>
    <row r="40" spans="4:19" ht="12.75">
      <c r="D40" s="27">
        <f t="shared" si="6"/>
        <v>280</v>
      </c>
      <c r="E40" s="27">
        <f t="shared" si="2"/>
        <v>0.6140350877192983</v>
      </c>
      <c r="F40" s="29">
        <f t="shared" si="3"/>
        <v>2.2776166951535872</v>
      </c>
      <c r="G40" s="4">
        <f t="shared" si="7"/>
        <v>1</v>
      </c>
      <c r="H40" s="4">
        <f t="shared" si="7"/>
        <v>1.019121893256607</v>
      </c>
      <c r="I40" s="4">
        <f t="shared" si="7"/>
        <v>1.3150443449124116</v>
      </c>
      <c r="J40" s="4">
        <f t="shared" si="7"/>
        <v>1.8123864486914354</v>
      </c>
      <c r="K40" s="5">
        <f t="shared" si="7"/>
        <v>2.388476180383143</v>
      </c>
      <c r="L40" s="3"/>
      <c r="M40" s="4">
        <f t="shared" si="4"/>
        <v>0.38596491228070173</v>
      </c>
      <c r="N40" s="4">
        <f t="shared" si="1"/>
        <v>0.3787230112850875</v>
      </c>
      <c r="O40" s="4">
        <f t="shared" si="1"/>
        <v>0.29349954149752183</v>
      </c>
      <c r="P40" s="4">
        <f t="shared" si="1"/>
        <v>0.2129595001989631</v>
      </c>
      <c r="Q40" s="5">
        <f t="shared" si="1"/>
        <v>0.16159462482844936</v>
      </c>
      <c r="S40" s="54" t="e">
        <f t="shared" si="5"/>
        <v>#NUM!</v>
      </c>
    </row>
    <row r="41" spans="4:19" ht="12.75">
      <c r="D41" s="27">
        <f t="shared" si="6"/>
        <v>290</v>
      </c>
      <c r="E41" s="27">
        <f t="shared" si="2"/>
        <v>0.6359649122807018</v>
      </c>
      <c r="F41" s="29">
        <f t="shared" si="3"/>
        <v>2.3179316248638266</v>
      </c>
      <c r="G41" s="4">
        <f t="shared" si="7"/>
        <v>1</v>
      </c>
      <c r="H41" s="4">
        <f t="shared" si="7"/>
        <v>1.0295098148989017</v>
      </c>
      <c r="I41" s="4">
        <f t="shared" si="7"/>
        <v>1.3630690373850012</v>
      </c>
      <c r="J41" s="4">
        <f t="shared" si="7"/>
        <v>1.893410294342199</v>
      </c>
      <c r="K41" s="5">
        <f t="shared" si="7"/>
        <v>2.4982046523660126</v>
      </c>
      <c r="L41" s="3"/>
      <c r="M41" s="4">
        <f t="shared" si="4"/>
        <v>0.36403508771929816</v>
      </c>
      <c r="N41" s="4">
        <f t="shared" si="1"/>
        <v>0.3536004052132777</v>
      </c>
      <c r="O41" s="4">
        <f t="shared" si="1"/>
        <v>0.267070176003474</v>
      </c>
      <c r="P41" s="4">
        <f t="shared" si="1"/>
        <v>0.19226423813533228</v>
      </c>
      <c r="Q41" s="5">
        <f t="shared" si="1"/>
        <v>0.14571868136364485</v>
      </c>
      <c r="S41" s="54" t="e">
        <f t="shared" si="5"/>
        <v>#NUM!</v>
      </c>
    </row>
    <row r="42" spans="4:19" ht="12.75">
      <c r="D42" s="27">
        <f t="shared" si="6"/>
        <v>300</v>
      </c>
      <c r="E42" s="27">
        <f t="shared" si="2"/>
        <v>0.6578947368421053</v>
      </c>
      <c r="F42" s="29">
        <f t="shared" si="3"/>
        <v>2.3575572580629665</v>
      </c>
      <c r="G42" s="4">
        <f t="shared" si="7"/>
        <v>1</v>
      </c>
      <c r="H42" s="4">
        <f t="shared" si="7"/>
        <v>1.0425078786248967</v>
      </c>
      <c r="I42" s="4">
        <f t="shared" si="7"/>
        <v>1.4161447533324336</v>
      </c>
      <c r="J42" s="4">
        <f t="shared" si="7"/>
        <v>1.9816261577256356</v>
      </c>
      <c r="K42" s="5">
        <f t="shared" si="7"/>
        <v>2.617432229642143</v>
      </c>
      <c r="L42" s="3"/>
      <c r="M42" s="4">
        <f t="shared" si="4"/>
        <v>0.3421052631578947</v>
      </c>
      <c r="N42" s="4">
        <f t="shared" si="1"/>
        <v>0.3281560457932876</v>
      </c>
      <c r="O42" s="4">
        <f t="shared" si="1"/>
        <v>0.2415750666398063</v>
      </c>
      <c r="P42" s="4">
        <f t="shared" si="1"/>
        <v>0.17263864923469616</v>
      </c>
      <c r="Q42" s="5">
        <f t="shared" si="1"/>
        <v>0.1307026249939115</v>
      </c>
      <c r="S42" s="54" t="e">
        <f t="shared" si="5"/>
        <v>#NUM!</v>
      </c>
    </row>
    <row r="43" spans="4:19" ht="12.75">
      <c r="D43" s="27">
        <f t="shared" si="6"/>
        <v>310</v>
      </c>
      <c r="E43" s="27">
        <f t="shared" si="2"/>
        <v>0.6798245614035089</v>
      </c>
      <c r="F43" s="29">
        <f t="shared" si="3"/>
        <v>2.396527786725388</v>
      </c>
      <c r="G43" s="4">
        <f t="shared" si="7"/>
        <v>1</v>
      </c>
      <c r="H43" s="4">
        <f t="shared" si="7"/>
        <v>1.0583831440106413</v>
      </c>
      <c r="I43" s="4">
        <f t="shared" si="7"/>
        <v>1.4748838521326402</v>
      </c>
      <c r="J43" s="4">
        <f t="shared" si="7"/>
        <v>2.0779872626361766</v>
      </c>
      <c r="K43" s="5">
        <f t="shared" si="7"/>
        <v>2.747438978160493</v>
      </c>
      <c r="L43" s="3"/>
      <c r="M43" s="4">
        <f t="shared" si="4"/>
        <v>0.3201754385964911</v>
      </c>
      <c r="N43" s="4">
        <f t="shared" si="1"/>
        <v>0.30251373560544154</v>
      </c>
      <c r="O43" s="4">
        <f t="shared" si="1"/>
        <v>0.21708518818856584</v>
      </c>
      <c r="P43" s="4">
        <f t="shared" si="1"/>
        <v>0.15407959632548954</v>
      </c>
      <c r="Q43" s="5">
        <f t="shared" si="1"/>
        <v>0.11653595990359715</v>
      </c>
      <c r="S43" s="54" t="e">
        <f t="shared" si="5"/>
        <v>#NUM!</v>
      </c>
    </row>
    <row r="44" spans="4:19" ht="12.75">
      <c r="D44" s="27">
        <f t="shared" si="6"/>
        <v>320</v>
      </c>
      <c r="E44" s="27">
        <f t="shared" si="2"/>
        <v>0.7017543859649124</v>
      </c>
      <c r="F44" s="29">
        <f t="shared" si="3"/>
        <v>2.4348746661888776</v>
      </c>
      <c r="G44" s="4">
        <f t="shared" si="7"/>
        <v>1</v>
      </c>
      <c r="H44" s="4">
        <f t="shared" si="7"/>
        <v>1.0774685295048982</v>
      </c>
      <c r="I44" s="4">
        <f t="shared" si="7"/>
        <v>1.5400221456974243</v>
      </c>
      <c r="J44" s="4">
        <f t="shared" si="7"/>
        <v>2.183628194318529</v>
      </c>
      <c r="K44" s="5">
        <f t="shared" si="7"/>
        <v>2.889745676945698</v>
      </c>
      <c r="L44" s="3"/>
      <c r="M44" s="4">
        <f t="shared" si="4"/>
        <v>0.29824561403508765</v>
      </c>
      <c r="N44" s="4">
        <f t="shared" si="1"/>
        <v>0.27680215789887885</v>
      </c>
      <c r="O44" s="4">
        <f t="shared" si="1"/>
        <v>0.19366319820032343</v>
      </c>
      <c r="P44" s="4">
        <f t="shared" si="1"/>
        <v>0.1365825990024665</v>
      </c>
      <c r="Q44" s="5">
        <f t="shared" si="1"/>
        <v>0.10320825684228269</v>
      </c>
      <c r="S44" s="54" t="e">
        <f t="shared" si="5"/>
        <v>#NUM!</v>
      </c>
    </row>
    <row r="45" spans="4:19" ht="12.75">
      <c r="D45" s="27">
        <f t="shared" si="6"/>
        <v>330</v>
      </c>
      <c r="E45" s="27">
        <f t="shared" si="2"/>
        <v>0.7236842105263159</v>
      </c>
      <c r="F45" s="29">
        <f t="shared" si="3"/>
        <v>2.4726269123242006</v>
      </c>
      <c r="G45" s="4">
        <f t="shared" si="7"/>
        <v>1</v>
      </c>
      <c r="H45" s="4">
        <f t="shared" si="7"/>
        <v>1.1001771575761867</v>
      </c>
      <c r="I45" s="4">
        <f t="shared" si="7"/>
        <v>1.6124481496486485</v>
      </c>
      <c r="J45" s="4">
        <f t="shared" si="7"/>
        <v>2.299909304779421</v>
      </c>
      <c r="K45" s="5">
        <f t="shared" si="7"/>
        <v>3.0461731898841933</v>
      </c>
      <c r="L45" s="3"/>
      <c r="M45" s="4">
        <f t="shared" si="4"/>
        <v>0.27631578947368407</v>
      </c>
      <c r="N45" s="4">
        <f t="shared" si="1"/>
        <v>0.2511557230314058</v>
      </c>
      <c r="O45" s="4">
        <f t="shared" si="1"/>
        <v>0.1713641393888499</v>
      </c>
      <c r="P45" s="4">
        <f t="shared" si="1"/>
        <v>0.12014203729663371</v>
      </c>
      <c r="Q45" s="5">
        <f t="shared" si="1"/>
        <v>0.09070915284504516</v>
      </c>
      <c r="S45" s="54" t="e">
        <f t="shared" si="5"/>
        <v>#NUM!</v>
      </c>
    </row>
    <row r="46" spans="4:19" ht="12.75">
      <c r="D46" s="27">
        <f t="shared" si="6"/>
        <v>340</v>
      </c>
      <c r="E46" s="27">
        <f t="shared" si="2"/>
        <v>0.7456140350877194</v>
      </c>
      <c r="F46" s="29">
        <f t="shared" si="3"/>
        <v>2.5098113584593214</v>
      </c>
      <c r="G46" s="4">
        <f t="shared" si="7"/>
        <v>1</v>
      </c>
      <c r="H46" s="4">
        <f t="shared" si="7"/>
        <v>1.127021455265476</v>
      </c>
      <c r="I46" s="4">
        <f t="shared" si="7"/>
        <v>1.6932416485513708</v>
      </c>
      <c r="J46" s="4">
        <f t="shared" si="7"/>
        <v>2.4284750030304405</v>
      </c>
      <c r="K46" s="5">
        <f t="shared" si="7"/>
        <v>3.218920322172159</v>
      </c>
      <c r="L46" s="3"/>
      <c r="M46" s="4">
        <f t="shared" si="4"/>
        <v>0.2543859649122806</v>
      </c>
      <c r="N46" s="4">
        <f t="shared" si="1"/>
        <v>0.225715281393963</v>
      </c>
      <c r="O46" s="4">
        <f t="shared" si="1"/>
        <v>0.15023606649996885</v>
      </c>
      <c r="P46" s="4">
        <f t="shared" si="1"/>
        <v>0.10475132113562542</v>
      </c>
      <c r="Q46" s="5">
        <f t="shared" si="1"/>
        <v>0.07902835095359505</v>
      </c>
      <c r="S46" s="54" t="e">
        <f t="shared" si="5"/>
        <v>#NUM!</v>
      </c>
    </row>
    <row r="47" spans="4:19" ht="12.75">
      <c r="D47" s="27">
        <f t="shared" si="6"/>
        <v>350</v>
      </c>
      <c r="E47" s="27">
        <f t="shared" si="2"/>
        <v>0.7675438596491229</v>
      </c>
      <c r="F47" s="29">
        <f t="shared" si="3"/>
        <v>2.546452878525918</v>
      </c>
      <c r="G47" s="4">
        <f t="shared" si="7"/>
        <v>1</v>
      </c>
      <c r="H47" s="4">
        <f t="shared" si="7"/>
        <v>1.1586387578628858</v>
      </c>
      <c r="I47" s="4">
        <f t="shared" si="7"/>
        <v>1.7837251024514151</v>
      </c>
      <c r="J47" s="4">
        <f t="shared" si="7"/>
        <v>2.5713312372322292</v>
      </c>
      <c r="K47" s="5">
        <f t="shared" si="7"/>
        <v>3.410667243014891</v>
      </c>
      <c r="L47" s="3"/>
      <c r="M47" s="4">
        <f t="shared" si="4"/>
        <v>0.23245614035087714</v>
      </c>
      <c r="N47" s="4">
        <f t="shared" si="1"/>
        <v>0.20062865908235583</v>
      </c>
      <c r="O47" s="4">
        <f t="shared" si="1"/>
        <v>0.13032060827725483</v>
      </c>
      <c r="P47" s="4">
        <f t="shared" si="1"/>
        <v>0.09040303208897038</v>
      </c>
      <c r="Q47" s="5">
        <f t="shared" si="1"/>
        <v>0.0681556199382838</v>
      </c>
      <c r="S47" s="54" t="e">
        <f t="shared" si="5"/>
        <v>#NUM!</v>
      </c>
    </row>
    <row r="48" spans="4:19" ht="12.75">
      <c r="D48" s="27">
        <f t="shared" si="6"/>
        <v>360</v>
      </c>
      <c r="E48" s="27">
        <f t="shared" si="2"/>
        <v>0.7894736842105264</v>
      </c>
      <c r="F48" s="29">
        <f t="shared" si="3"/>
        <v>2.58257458170223</v>
      </c>
      <c r="G48" s="4">
        <f t="shared" si="7"/>
        <v>1</v>
      </c>
      <c r="H48" s="4">
        <f t="shared" si="7"/>
        <v>1.195825986525547</v>
      </c>
      <c r="I48" s="4">
        <f t="shared" si="7"/>
        <v>1.8855330648732394</v>
      </c>
      <c r="J48" s="4">
        <f t="shared" si="7"/>
        <v>2.73094993670259</v>
      </c>
      <c r="K48" s="5">
        <f t="shared" si="7"/>
        <v>3.624714836257692</v>
      </c>
      <c r="L48" s="3"/>
      <c r="M48" s="4">
        <f t="shared" si="4"/>
        <v>0.21052631578947356</v>
      </c>
      <c r="N48" s="4">
        <f t="shared" si="1"/>
        <v>0.17605096239893095</v>
      </c>
      <c r="O48" s="4">
        <f t="shared" si="1"/>
        <v>0.11165347333944887</v>
      </c>
      <c r="P48" s="4">
        <f t="shared" si="1"/>
        <v>0.07708904251963979</v>
      </c>
      <c r="Q48" s="5">
        <f t="shared" si="1"/>
        <v>0.058080794020980084</v>
      </c>
      <c r="S48" s="54" t="e">
        <f t="shared" si="5"/>
        <v>#NUM!</v>
      </c>
    </row>
    <row r="49" spans="4:19" ht="12.75">
      <c r="D49" s="27">
        <f t="shared" si="6"/>
        <v>370</v>
      </c>
      <c r="E49" s="27">
        <f t="shared" si="2"/>
        <v>0.8114035087719299</v>
      </c>
      <c r="F49" s="29">
        <f t="shared" si="3"/>
        <v>2.6181979828798205</v>
      </c>
      <c r="G49" s="4">
        <f t="shared" si="7"/>
        <v>1</v>
      </c>
      <c r="H49" s="4">
        <f t="shared" si="7"/>
        <v>1.239587245973147</v>
      </c>
      <c r="I49" s="4">
        <f t="shared" si="7"/>
        <v>2.000707331797899</v>
      </c>
      <c r="J49" s="4">
        <f t="shared" si="7"/>
        <v>2.910412003204251</v>
      </c>
      <c r="K49" s="5">
        <f t="shared" si="7"/>
        <v>3.8651754349622767</v>
      </c>
      <c r="L49" s="3"/>
      <c r="M49" s="4">
        <f t="shared" si="4"/>
        <v>0.1885964912280701</v>
      </c>
      <c r="N49" s="4">
        <f t="shared" si="1"/>
        <v>0.15214458832222902</v>
      </c>
      <c r="O49" s="4">
        <f t="shared" si="1"/>
        <v>0.09426490733084449</v>
      </c>
      <c r="P49" s="4">
        <f t="shared" si="1"/>
        <v>0.06480061620843806</v>
      </c>
      <c r="Q49" s="5">
        <f t="shared" si="1"/>
        <v>0.048793772598813685</v>
      </c>
      <c r="S49" s="54" t="e">
        <f t="shared" si="5"/>
        <v>#NUM!</v>
      </c>
    </row>
    <row r="50" spans="4:19" ht="12.75">
      <c r="D50" s="27">
        <f t="shared" si="6"/>
        <v>380</v>
      </c>
      <c r="E50" s="27">
        <f t="shared" si="2"/>
        <v>0.8333333333333335</v>
      </c>
      <c r="F50" s="29">
        <f t="shared" si="3"/>
        <v>2.653343152526162</v>
      </c>
      <c r="G50" s="4">
        <f t="shared" si="7"/>
        <v>1</v>
      </c>
      <c r="H50" s="4">
        <f t="shared" si="7"/>
        <v>1.2912002132199691</v>
      </c>
      <c r="I50" s="4">
        <f t="shared" si="7"/>
        <v>2.1318295911180183</v>
      </c>
      <c r="J50" s="4">
        <f t="shared" si="7"/>
        <v>3.1136065138833366</v>
      </c>
      <c r="K50" s="5">
        <f t="shared" si="7"/>
        <v>4.1372384924983825</v>
      </c>
      <c r="L50" s="3"/>
      <c r="M50" s="4">
        <f t="shared" si="4"/>
        <v>0.16666666666666652</v>
      </c>
      <c r="N50" s="4">
        <f t="shared" si="1"/>
        <v>0.1290788717042081</v>
      </c>
      <c r="O50" s="4">
        <f t="shared" si="1"/>
        <v>0.0781801075287916</v>
      </c>
      <c r="P50" s="4">
        <f t="shared" si="1"/>
        <v>0.053528493701279344</v>
      </c>
      <c r="Q50" s="5">
        <f t="shared" si="1"/>
        <v>0.040284519968782455</v>
      </c>
      <c r="S50" s="54" t="e">
        <f t="shared" si="5"/>
        <v>#NUM!</v>
      </c>
    </row>
    <row r="51" spans="4:19" ht="12.75">
      <c r="D51" s="27">
        <f t="shared" si="6"/>
        <v>390</v>
      </c>
      <c r="E51" s="27">
        <f t="shared" si="2"/>
        <v>0.855263157894737</v>
      </c>
      <c r="F51" s="29">
        <f t="shared" si="3"/>
        <v>2.688028848907501</v>
      </c>
      <c r="G51" s="4">
        <f t="shared" si="7"/>
        <v>1</v>
      </c>
      <c r="H51" s="4">
        <f t="shared" si="7"/>
        <v>1.3523104887940973</v>
      </c>
      <c r="I51" s="4">
        <f t="shared" si="7"/>
        <v>2.282209944589168</v>
      </c>
      <c r="J51" s="4">
        <f t="shared" si="7"/>
        <v>3.3455137004429836</v>
      </c>
      <c r="K51" s="5">
        <f t="shared" si="7"/>
        <v>4.4475479451167885</v>
      </c>
      <c r="L51" s="3"/>
      <c r="M51" s="4">
        <f t="shared" si="4"/>
        <v>0.14473684210526305</v>
      </c>
      <c r="N51" s="4">
        <f t="shared" si="1"/>
        <v>0.10702929786067841</v>
      </c>
      <c r="O51" s="4">
        <f t="shared" si="1"/>
        <v>0.0634196001329395</v>
      </c>
      <c r="P51" s="4">
        <f t="shared" si="1"/>
        <v>0.04326296499281957</v>
      </c>
      <c r="Q51" s="5">
        <f t="shared" si="1"/>
        <v>0.032543065053222804</v>
      </c>
      <c r="S51" s="54" t="e">
        <f t="shared" si="5"/>
        <v>#NUM!</v>
      </c>
    </row>
    <row r="52" spans="4:19" ht="12.75">
      <c r="D52" s="27">
        <f t="shared" si="6"/>
        <v>400</v>
      </c>
      <c r="E52" s="27">
        <f t="shared" si="2"/>
        <v>0.8771929824561404</v>
      </c>
      <c r="F52" s="29">
        <f t="shared" si="3"/>
        <v>2.7222726351452193</v>
      </c>
      <c r="G52" s="4">
        <f aca="true" t="shared" si="8" ref="G52:K58">IF(G$10&lt;=COS($F52),1,((1+G$10^2-2*G$10*COS($F52))^0.5)/SIN($F52))</f>
        <v>1</v>
      </c>
      <c r="H52" s="4">
        <f t="shared" si="8"/>
        <v>1.4250686201162432</v>
      </c>
      <c r="I52" s="4">
        <f t="shared" si="8"/>
        <v>2.456160753038456</v>
      </c>
      <c r="J52" s="4">
        <f t="shared" si="8"/>
        <v>3.6126158860133577</v>
      </c>
      <c r="K52" s="5">
        <f t="shared" si="8"/>
        <v>4.8047501763743075</v>
      </c>
      <c r="L52" s="3"/>
      <c r="M52" s="4">
        <f t="shared" si="4"/>
        <v>0.12280701754385959</v>
      </c>
      <c r="N52" s="4">
        <f t="shared" si="1"/>
        <v>0.08617621341900167</v>
      </c>
      <c r="O52" s="4">
        <f t="shared" si="1"/>
        <v>0.049999584673738495</v>
      </c>
      <c r="P52" s="4">
        <f t="shared" si="1"/>
        <v>0.03399393166024668</v>
      </c>
      <c r="Q52" s="5">
        <f t="shared" si="1"/>
        <v>0.025559501126139816</v>
      </c>
      <c r="S52" s="54" t="e">
        <f t="shared" si="5"/>
        <v>#NUM!</v>
      </c>
    </row>
    <row r="53" spans="4:19" ht="12.75">
      <c r="D53" s="27">
        <f t="shared" si="6"/>
        <v>410</v>
      </c>
      <c r="E53" s="27">
        <f t="shared" si="2"/>
        <v>0.899122807017544</v>
      </c>
      <c r="F53" s="29">
        <f t="shared" si="3"/>
        <v>2.7560909831792584</v>
      </c>
      <c r="G53" s="4">
        <f t="shared" si="8"/>
        <v>1</v>
      </c>
      <c r="H53" s="4">
        <f t="shared" si="8"/>
        <v>1.512334106874937</v>
      </c>
      <c r="I53" s="4">
        <f t="shared" si="8"/>
        <v>2.659404458447004</v>
      </c>
      <c r="J53" s="4">
        <f t="shared" si="8"/>
        <v>3.9235093644851027</v>
      </c>
      <c r="K53" s="5">
        <f t="shared" si="8"/>
        <v>5.220309897850958</v>
      </c>
      <c r="L53" s="3"/>
      <c r="M53" s="4">
        <f t="shared" si="4"/>
        <v>0.10087719298245601</v>
      </c>
      <c r="N53" s="4">
        <f t="shared" si="1"/>
        <v>0.06670298085844736</v>
      </c>
      <c r="O53" s="4">
        <f t="shared" si="1"/>
        <v>0.03793224932824421</v>
      </c>
      <c r="P53" s="4">
        <f t="shared" si="1"/>
        <v>0.02571096016631899</v>
      </c>
      <c r="Q53" s="5">
        <f t="shared" si="1"/>
        <v>0.019323985540395612</v>
      </c>
      <c r="S53" s="54" t="e">
        <f t="shared" si="5"/>
        <v>#NUM!</v>
      </c>
    </row>
    <row r="54" spans="4:19" ht="12.75">
      <c r="D54" s="27">
        <f t="shared" si="6"/>
        <v>420</v>
      </c>
      <c r="E54" s="27">
        <f t="shared" si="2"/>
        <v>0.9210526315789475</v>
      </c>
      <c r="F54" s="29">
        <f t="shared" si="3"/>
        <v>2.789499366385216</v>
      </c>
      <c r="G54" s="4">
        <f t="shared" si="8"/>
        <v>1</v>
      </c>
      <c r="H54" s="4">
        <f t="shared" si="8"/>
        <v>1.6179879645449418</v>
      </c>
      <c r="I54" s="4">
        <f t="shared" si="8"/>
        <v>2.899698571273674</v>
      </c>
      <c r="J54" s="4">
        <f t="shared" si="8"/>
        <v>4.289842008419911</v>
      </c>
      <c r="K54" s="5">
        <f t="shared" si="8"/>
        <v>5.7097603287953405</v>
      </c>
      <c r="L54" s="3"/>
      <c r="M54" s="4">
        <f t="shared" si="4"/>
        <v>0.07894736842105254</v>
      </c>
      <c r="N54" s="4">
        <f t="shared" si="1"/>
        <v>0.04879354491567955</v>
      </c>
      <c r="O54" s="4">
        <f t="shared" si="1"/>
        <v>0.027226060392330855</v>
      </c>
      <c r="P54" s="4">
        <f t="shared" si="1"/>
        <v>0.018403327737035107</v>
      </c>
      <c r="Q54" s="5">
        <f t="shared" si="1"/>
        <v>0.013826739455753839</v>
      </c>
      <c r="S54" s="54" t="e">
        <f t="shared" si="5"/>
        <v>#NUM!</v>
      </c>
    </row>
    <row r="55" spans="4:19" ht="12.75">
      <c r="D55" s="27">
        <f t="shared" si="6"/>
        <v>430</v>
      </c>
      <c r="E55" s="27">
        <f t="shared" si="2"/>
        <v>0.942982456140351</v>
      </c>
      <c r="F55" s="29">
        <f t="shared" si="3"/>
        <v>2.822512342322888</v>
      </c>
      <c r="G55" s="4">
        <f t="shared" si="8"/>
        <v>1</v>
      </c>
      <c r="H55" s="4">
        <f t="shared" si="8"/>
        <v>1.7474278182846505</v>
      </c>
      <c r="I55" s="4">
        <f t="shared" si="8"/>
        <v>3.187825804590247</v>
      </c>
      <c r="J55" s="4">
        <f t="shared" si="8"/>
        <v>4.727798580831631</v>
      </c>
      <c r="K55" s="5">
        <f t="shared" si="8"/>
        <v>6.29468364269575</v>
      </c>
      <c r="L55" s="3"/>
      <c r="M55" s="4">
        <f t="shared" si="4"/>
        <v>0.05701754385964897</v>
      </c>
      <c r="N55" s="4">
        <f t="shared" si="1"/>
        <v>0.03262941293656399</v>
      </c>
      <c r="O55" s="4">
        <f t="shared" si="1"/>
        <v>0.017886028708829597</v>
      </c>
      <c r="P55" s="4">
        <f t="shared" si="1"/>
        <v>0.012060061968549314</v>
      </c>
      <c r="Q55" s="5">
        <f t="shared" si="1"/>
        <v>0.009058047567777486</v>
      </c>
      <c r="S55" s="54" t="e">
        <f t="shared" si="5"/>
        <v>#NUM!</v>
      </c>
    </row>
    <row r="56" spans="4:19" ht="12.75">
      <c r="D56" s="27">
        <f t="shared" si="6"/>
        <v>440</v>
      </c>
      <c r="E56" s="27">
        <f t="shared" si="2"/>
        <v>0.9649122807017545</v>
      </c>
      <c r="F56" s="29">
        <f t="shared" si="3"/>
        <v>2.8551436268717807</v>
      </c>
      <c r="G56" s="4">
        <f t="shared" si="8"/>
        <v>1</v>
      </c>
      <c r="H56" s="4">
        <f t="shared" si="8"/>
        <v>1.908383343421645</v>
      </c>
      <c r="I56" s="4">
        <f t="shared" si="8"/>
        <v>3.539225023725392</v>
      </c>
      <c r="J56" s="4">
        <f t="shared" si="8"/>
        <v>5.260547256318569</v>
      </c>
      <c r="K56" s="5">
        <f t="shared" si="8"/>
        <v>7.005973022188971</v>
      </c>
      <c r="L56" s="3"/>
      <c r="M56" s="4">
        <f t="shared" si="4"/>
        <v>0.0350877192982455</v>
      </c>
      <c r="N56" s="4">
        <f t="shared" si="1"/>
        <v>0.018386095969237924</v>
      </c>
      <c r="O56" s="4">
        <f t="shared" si="1"/>
        <v>0.009913955474159745</v>
      </c>
      <c r="P56" s="4">
        <f t="shared" si="1"/>
        <v>0.006669975116391323</v>
      </c>
      <c r="Q56" s="5">
        <f t="shared" si="1"/>
        <v>0.005008257837579079</v>
      </c>
      <c r="S56" s="54" t="e">
        <f t="shared" si="5"/>
        <v>#NUM!</v>
      </c>
    </row>
    <row r="57" spans="4:19" ht="12.75">
      <c r="D57" s="27">
        <f t="shared" si="6"/>
        <v>450</v>
      </c>
      <c r="E57" s="27">
        <f t="shared" si="2"/>
        <v>0.986842105263158</v>
      </c>
      <c r="F57" s="29">
        <f t="shared" si="3"/>
        <v>2.8874061608246353</v>
      </c>
      <c r="G57" s="4">
        <f t="shared" si="8"/>
        <v>1</v>
      </c>
      <c r="H57" s="4">
        <f t="shared" si="8"/>
        <v>2.112323178569387</v>
      </c>
      <c r="I57" s="4">
        <f t="shared" si="8"/>
        <v>3.976805296438381</v>
      </c>
      <c r="J57" s="4">
        <f t="shared" si="8"/>
        <v>5.922460781105217</v>
      </c>
      <c r="K57" s="5">
        <f t="shared" si="8"/>
        <v>7.889460895686641</v>
      </c>
      <c r="L57" s="3"/>
      <c r="M57" s="4">
        <f t="shared" si="4"/>
        <v>0.013157894736842035</v>
      </c>
      <c r="N57" s="4">
        <f t="shared" si="1"/>
        <v>0.006229110616375229</v>
      </c>
      <c r="O57" s="4">
        <f t="shared" si="1"/>
        <v>0.003308659528447676</v>
      </c>
      <c r="P57" s="4">
        <f t="shared" si="1"/>
        <v>0.002221693857192007</v>
      </c>
      <c r="Q57" s="5">
        <f t="shared" si="1"/>
        <v>0.0016677812224198708</v>
      </c>
      <c r="S57" s="54" t="e">
        <f t="shared" si="5"/>
        <v>#NUM!</v>
      </c>
    </row>
    <row r="58" spans="4:19" ht="13.5" thickBot="1">
      <c r="D58" s="28">
        <f t="shared" si="6"/>
        <v>460</v>
      </c>
      <c r="E58" s="28">
        <f t="shared" si="2"/>
        <v>1.0087719298245614</v>
      </c>
      <c r="F58" s="30">
        <f t="shared" si="3"/>
        <v>2.9193121698560383</v>
      </c>
      <c r="G58" s="7">
        <f t="shared" si="8"/>
        <v>1</v>
      </c>
      <c r="H58" s="7">
        <f t="shared" si="8"/>
        <v>2.377022740826802</v>
      </c>
      <c r="I58" s="7">
        <f t="shared" si="8"/>
        <v>4.536081929097</v>
      </c>
      <c r="J58" s="7">
        <f t="shared" si="8"/>
        <v>6.76682060189962</v>
      </c>
      <c r="K58" s="8">
        <f t="shared" si="8"/>
        <v>9.01619112945406</v>
      </c>
      <c r="L58" s="6"/>
      <c r="M58" s="7">
        <f t="shared" si="4"/>
        <v>-0.00877192982456143</v>
      </c>
      <c r="N58" s="7">
        <f t="shared" si="1"/>
        <v>-0.0036903011796640545</v>
      </c>
      <c r="O58" s="7">
        <f t="shared" si="1"/>
        <v>-0.0019338120346313198</v>
      </c>
      <c r="P58" s="7">
        <f t="shared" si="1"/>
        <v>-0.0012963148191188821</v>
      </c>
      <c r="Q58" s="8">
        <f t="shared" si="1"/>
        <v>-0.0009729085928430822</v>
      </c>
      <c r="S58" s="55" t="e">
        <f t="shared" si="5"/>
        <v>#NUM!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D3">
      <selection activeCell="E6" sqref="E6"/>
    </sheetView>
  </sheetViews>
  <sheetFormatPr defaultColWidth="8.8515625" defaultRowHeight="12.75"/>
  <cols>
    <col min="1" max="3" width="8.8515625" style="0" customWidth="1"/>
    <col min="4" max="4" width="14.140625" style="0" customWidth="1"/>
    <col min="5" max="18" width="8.8515625" style="0" customWidth="1"/>
    <col min="19" max="19" width="11.8515625" style="0" customWidth="1"/>
  </cols>
  <sheetData>
    <row r="1" ht="13.5" thickBot="1">
      <c r="A1" t="s">
        <v>0</v>
      </c>
    </row>
    <row r="2" spans="1:8" ht="12.75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408.5559172211359</v>
      </c>
    </row>
    <row r="3" spans="1:8" ht="12.75">
      <c r="A3" s="12" t="s">
        <v>2</v>
      </c>
      <c r="B3" s="16">
        <v>8</v>
      </c>
      <c r="D3" s="19" t="s">
        <v>15</v>
      </c>
      <c r="E3" s="16">
        <f>E5*B9</f>
        <v>277.6</v>
      </c>
      <c r="G3" s="12" t="s">
        <v>26</v>
      </c>
      <c r="H3" s="16">
        <f>PI()^2*29000*B10/E3^2</f>
        <v>137.79476844458313</v>
      </c>
    </row>
    <row r="4" spans="1:8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492.9027586085619</v>
      </c>
    </row>
    <row r="5" spans="1:9" ht="13.5" thickBot="1">
      <c r="A5" s="12" t="s">
        <v>4</v>
      </c>
      <c r="B5" s="16">
        <v>8</v>
      </c>
      <c r="D5" s="19" t="s">
        <v>16</v>
      </c>
      <c r="E5" s="16">
        <v>80</v>
      </c>
      <c r="G5" s="17" t="s">
        <v>28</v>
      </c>
      <c r="H5" s="18">
        <f>(B7+B10)/B2</f>
        <v>16.12938596491228</v>
      </c>
      <c r="I5" t="s">
        <v>29</v>
      </c>
    </row>
    <row r="6" spans="1:7" ht="13.5" thickBot="1">
      <c r="A6" s="12" t="s">
        <v>5</v>
      </c>
      <c r="B6" s="16">
        <v>0.435</v>
      </c>
      <c r="D6" s="19"/>
      <c r="E6" s="16"/>
      <c r="G6" s="1"/>
    </row>
    <row r="7" spans="1:8" ht="15" thickBot="1">
      <c r="A7" s="12" t="s">
        <v>6</v>
      </c>
      <c r="B7" s="16">
        <v>110</v>
      </c>
      <c r="D7" s="20" t="s">
        <v>23</v>
      </c>
      <c r="E7" s="18">
        <f>E5*($E$2/29000)^0.5</f>
        <v>3.321819194149599</v>
      </c>
      <c r="G7" s="53" t="s">
        <v>30</v>
      </c>
      <c r="H7" s="22">
        <f>B8*E2</f>
        <v>1375</v>
      </c>
    </row>
    <row r="8" spans="1:2" ht="12.75">
      <c r="A8" s="12" t="s">
        <v>7</v>
      </c>
      <c r="B8" s="16">
        <v>27.5</v>
      </c>
    </row>
    <row r="9" spans="1:19" ht="13.5" thickBot="1">
      <c r="A9" s="12" t="s">
        <v>8</v>
      </c>
      <c r="B9" s="16">
        <v>3.47</v>
      </c>
      <c r="Q9" t="s">
        <v>32</v>
      </c>
      <c r="S9" t="s">
        <v>33</v>
      </c>
    </row>
    <row r="10" spans="1:19" ht="13.5" thickBot="1">
      <c r="A10" s="12" t="s">
        <v>9</v>
      </c>
      <c r="B10" s="16">
        <v>37.1</v>
      </c>
      <c r="D10" s="42"/>
      <c r="E10" s="42"/>
      <c r="F10" s="46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9" t="s">
        <v>21</v>
      </c>
      <c r="M10" s="10">
        <v>-1</v>
      </c>
      <c r="N10" s="10">
        <v>-0.5</v>
      </c>
      <c r="O10" s="10">
        <v>0</v>
      </c>
      <c r="P10" s="10">
        <v>0.5</v>
      </c>
      <c r="Q10" s="11">
        <v>1</v>
      </c>
      <c r="S10" s="56"/>
    </row>
    <row r="11" spans="1:19" ht="19.5" thickBot="1">
      <c r="A11" s="12" t="s">
        <v>11</v>
      </c>
      <c r="B11" s="16">
        <v>9.27</v>
      </c>
      <c r="D11" s="43" t="s">
        <v>17</v>
      </c>
      <c r="E11" s="43" t="s">
        <v>18</v>
      </c>
      <c r="F11" s="47" t="s">
        <v>19</v>
      </c>
      <c r="G11" s="44" t="s">
        <v>20</v>
      </c>
      <c r="H11" s="44" t="s">
        <v>20</v>
      </c>
      <c r="I11" s="44" t="s">
        <v>20</v>
      </c>
      <c r="J11" s="44" t="s">
        <v>20</v>
      </c>
      <c r="K11" s="45" t="s">
        <v>20</v>
      </c>
      <c r="L11" s="3"/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27">
        <v>0</v>
      </c>
      <c r="E12" s="27">
        <f>D12/($B$2*$E$2)</f>
        <v>0</v>
      </c>
      <c r="F12" s="29">
        <f>$E$7*E12^0.5</f>
        <v>0</v>
      </c>
      <c r="G12" s="4">
        <f aca="true" t="shared" si="0" ref="G12:K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t="shared" si="0"/>
        <v>1</v>
      </c>
      <c r="L12" s="3"/>
      <c r="M12" s="4">
        <f>(1-$E12)/G12</f>
        <v>1</v>
      </c>
      <c r="N12" s="4">
        <f aca="true" t="shared" si="1" ref="N12:Q58">(1-$E12)/H12</f>
        <v>1</v>
      </c>
      <c r="O12" s="4">
        <f t="shared" si="1"/>
        <v>1</v>
      </c>
      <c r="P12" s="4">
        <f t="shared" si="1"/>
        <v>1</v>
      </c>
      <c r="Q12" s="5">
        <f t="shared" si="1"/>
        <v>1</v>
      </c>
      <c r="S12" s="54">
        <f>(($H$5*($H$3-D12)*($H$4-D12))^0.5)/($H$7)</f>
        <v>0.7612077619356068</v>
      </c>
    </row>
    <row r="13" spans="1:19" ht="13.5" thickBot="1">
      <c r="A13" s="1"/>
      <c r="D13" s="27">
        <f>+D12+10</f>
        <v>10</v>
      </c>
      <c r="E13" s="27">
        <f aca="true" t="shared" si="2" ref="E13:E58">D13/($B$2*$E$2)</f>
        <v>0.02192982456140351</v>
      </c>
      <c r="F13" s="29">
        <f aca="true" t="shared" si="3" ref="F13:F58">$E$7*E13^0.5</f>
        <v>0.49191896794328194</v>
      </c>
      <c r="G13" s="4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0"/>
        <v>1.0310297161533435</v>
      </c>
      <c r="L13" s="3"/>
      <c r="M13" s="4">
        <f aca="true" t="shared" si="4" ref="M13:M58">(1-$E13)/G13</f>
        <v>0.9780701754385965</v>
      </c>
      <c r="N13" s="4">
        <f t="shared" si="1"/>
        <v>0.9780701754385965</v>
      </c>
      <c r="O13" s="4">
        <f t="shared" si="1"/>
        <v>0.9780701754385965</v>
      </c>
      <c r="P13" s="4">
        <f t="shared" si="1"/>
        <v>0.9780701754385965</v>
      </c>
      <c r="Q13" s="5">
        <f t="shared" si="1"/>
        <v>0.9486343217028379</v>
      </c>
      <c r="S13" s="54">
        <f aca="true" t="shared" si="5" ref="S13:S58">(($H$5*($H$3-D13)*($H$4-D13))^0.5)/($H$7)</f>
        <v>0.7255921906813927</v>
      </c>
    </row>
    <row r="14" spans="1:19" ht="12.75">
      <c r="A14" s="15" t="s">
        <v>12</v>
      </c>
      <c r="B14" s="11">
        <v>0.536</v>
      </c>
      <c r="D14" s="27">
        <f aca="true" t="shared" si="6" ref="D14:D58">+D13+10</f>
        <v>20</v>
      </c>
      <c r="E14" s="27">
        <f t="shared" si="2"/>
        <v>0.04385964912280702</v>
      </c>
      <c r="F14" s="29">
        <f t="shared" si="3"/>
        <v>0.6956784760539652</v>
      </c>
      <c r="G14" s="4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0"/>
        <v>1.0637036818813104</v>
      </c>
      <c r="L14" s="3"/>
      <c r="M14" s="4">
        <f t="shared" si="4"/>
        <v>0.956140350877193</v>
      </c>
      <c r="N14" s="4">
        <f t="shared" si="1"/>
        <v>0.956140350877193</v>
      </c>
      <c r="O14" s="4">
        <f t="shared" si="1"/>
        <v>0.956140350877193</v>
      </c>
      <c r="P14" s="4">
        <f t="shared" si="1"/>
        <v>0.956140350877193</v>
      </c>
      <c r="Q14" s="5">
        <f t="shared" si="1"/>
        <v>0.8988784820093163</v>
      </c>
      <c r="S14" s="54">
        <f t="shared" si="5"/>
        <v>0.689374387846284</v>
      </c>
    </row>
    <row r="15" spans="1:19" ht="13.5" thickBot="1">
      <c r="A15" s="17" t="s">
        <v>13</v>
      </c>
      <c r="B15" s="18">
        <v>531</v>
      </c>
      <c r="D15" s="27">
        <f t="shared" si="6"/>
        <v>30</v>
      </c>
      <c r="E15" s="27">
        <f t="shared" si="2"/>
        <v>0.06578947368421054</v>
      </c>
      <c r="F15" s="29">
        <f t="shared" si="3"/>
        <v>0.8520286456846101</v>
      </c>
      <c r="G15" s="4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</v>
      </c>
      <c r="K15" s="5">
        <f t="shared" si="0"/>
        <v>1.0981528610127311</v>
      </c>
      <c r="L15" s="3"/>
      <c r="M15" s="4">
        <f t="shared" si="4"/>
        <v>0.9342105263157895</v>
      </c>
      <c r="N15" s="4">
        <f t="shared" si="1"/>
        <v>0.9342105263157895</v>
      </c>
      <c r="O15" s="4">
        <f t="shared" si="1"/>
        <v>0.9342105263157895</v>
      </c>
      <c r="P15" s="4">
        <f t="shared" si="1"/>
        <v>0.9342105263157895</v>
      </c>
      <c r="Q15" s="5">
        <f t="shared" si="1"/>
        <v>0.8507108249522276</v>
      </c>
      <c r="S15" s="54">
        <f t="shared" si="5"/>
        <v>0.6524540712976383</v>
      </c>
    </row>
    <row r="16" spans="4:19" ht="12.75">
      <c r="D16" s="27">
        <f t="shared" si="6"/>
        <v>40</v>
      </c>
      <c r="E16" s="27">
        <f t="shared" si="2"/>
        <v>0.08771929824561404</v>
      </c>
      <c r="F16" s="29">
        <f t="shared" si="3"/>
        <v>0.9838379358865639</v>
      </c>
      <c r="G16" s="4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</v>
      </c>
      <c r="K16" s="5">
        <f t="shared" si="0"/>
        <v>1.1345224629134312</v>
      </c>
      <c r="L16" s="3"/>
      <c r="M16" s="4">
        <f t="shared" si="4"/>
        <v>0.9122807017543859</v>
      </c>
      <c r="N16" s="4">
        <f t="shared" si="1"/>
        <v>0.9122807017543859</v>
      </c>
      <c r="O16" s="4">
        <f t="shared" si="1"/>
        <v>0.9122807017543859</v>
      </c>
      <c r="P16" s="4">
        <f t="shared" si="1"/>
        <v>0.9122807017543859</v>
      </c>
      <c r="Q16" s="5">
        <f t="shared" si="1"/>
        <v>0.8041098625862966</v>
      </c>
      <c r="S16" s="54">
        <f t="shared" si="5"/>
        <v>0.6147046711886105</v>
      </c>
    </row>
    <row r="17" spans="1:19" ht="12.75">
      <c r="A17" t="s">
        <v>14</v>
      </c>
      <c r="D17" s="27">
        <f t="shared" si="6"/>
        <v>50</v>
      </c>
      <c r="E17" s="27">
        <f t="shared" si="2"/>
        <v>0.10964912280701755</v>
      </c>
      <c r="F17" s="29">
        <f t="shared" si="3"/>
        <v>1.0999642517427182</v>
      </c>
      <c r="G17" s="4">
        <f t="shared" si="0"/>
        <v>1</v>
      </c>
      <c r="H17" s="4">
        <f t="shared" si="0"/>
        <v>1</v>
      </c>
      <c r="I17" s="4">
        <f t="shared" si="0"/>
        <v>1</v>
      </c>
      <c r="J17" s="4">
        <f t="shared" si="0"/>
        <v>1.0013528406297456</v>
      </c>
      <c r="K17" s="5">
        <f t="shared" si="0"/>
        <v>1.172973932928794</v>
      </c>
      <c r="L17" s="3"/>
      <c r="M17" s="4">
        <f t="shared" si="4"/>
        <v>0.8903508771929824</v>
      </c>
      <c r="N17" s="4">
        <f t="shared" si="1"/>
        <v>0.8903508771929824</v>
      </c>
      <c r="O17" s="4">
        <f t="shared" si="1"/>
        <v>0.8903508771929824</v>
      </c>
      <c r="P17" s="4">
        <f t="shared" si="1"/>
        <v>0.8891480016504926</v>
      </c>
      <c r="Q17" s="5">
        <f t="shared" si="1"/>
        <v>0.759054274096159</v>
      </c>
      <c r="S17" s="54">
        <f t="shared" si="5"/>
        <v>0.5759631928371296</v>
      </c>
    </row>
    <row r="18" spans="4:19" ht="12.75">
      <c r="D18" s="27">
        <f t="shared" si="6"/>
        <v>60</v>
      </c>
      <c r="E18" s="27">
        <f t="shared" si="2"/>
        <v>0.13157894736842107</v>
      </c>
      <c r="F18" s="29">
        <f t="shared" si="3"/>
        <v>1.204950466257556</v>
      </c>
      <c r="G18" s="4">
        <f t="shared" si="0"/>
        <v>1</v>
      </c>
      <c r="H18" s="4">
        <f t="shared" si="0"/>
        <v>1</v>
      </c>
      <c r="I18" s="4">
        <f t="shared" si="0"/>
        <v>1</v>
      </c>
      <c r="J18" s="4">
        <f t="shared" si="0"/>
        <v>1.011537559927244</v>
      </c>
      <c r="K18" s="5">
        <f t="shared" si="0"/>
        <v>1.213687286144048</v>
      </c>
      <c r="L18" s="3"/>
      <c r="M18" s="4">
        <f t="shared" si="4"/>
        <v>0.868421052631579</v>
      </c>
      <c r="N18" s="4">
        <f t="shared" si="1"/>
        <v>0.868421052631579</v>
      </c>
      <c r="O18" s="4">
        <f t="shared" si="1"/>
        <v>0.868421052631579</v>
      </c>
      <c r="P18" s="4">
        <f t="shared" si="1"/>
        <v>0.8585158742835423</v>
      </c>
      <c r="Q18" s="5">
        <f t="shared" si="1"/>
        <v>0.7155229049079034</v>
      </c>
      <c r="S18" s="54">
        <f t="shared" si="5"/>
        <v>0.5360145663309834</v>
      </c>
    </row>
    <row r="19" spans="4:19" ht="12.75">
      <c r="D19" s="27">
        <f t="shared" si="6"/>
        <v>70</v>
      </c>
      <c r="E19" s="27">
        <f t="shared" si="2"/>
        <v>0.15350877192982457</v>
      </c>
      <c r="F19" s="29">
        <f t="shared" si="3"/>
        <v>1.3014952543734783</v>
      </c>
      <c r="G19" s="4">
        <f t="shared" si="0"/>
        <v>1</v>
      </c>
      <c r="H19" s="4">
        <f t="shared" si="0"/>
        <v>1</v>
      </c>
      <c r="I19" s="4">
        <f t="shared" si="0"/>
        <v>1</v>
      </c>
      <c r="J19" s="4">
        <f t="shared" si="0"/>
        <v>1.0290277833074994</v>
      </c>
      <c r="K19" s="5">
        <f t="shared" si="0"/>
        <v>1.256863855592769</v>
      </c>
      <c r="L19" s="3"/>
      <c r="M19" s="4">
        <f t="shared" si="4"/>
        <v>0.8464912280701754</v>
      </c>
      <c r="N19" s="4">
        <f t="shared" si="1"/>
        <v>0.8464912280701754</v>
      </c>
      <c r="O19" s="4">
        <f t="shared" si="1"/>
        <v>0.8464912280701754</v>
      </c>
      <c r="P19" s="4">
        <f t="shared" si="1"/>
        <v>0.822612607552135</v>
      </c>
      <c r="Q19" s="5">
        <f t="shared" si="1"/>
        <v>0.6734947658041679</v>
      </c>
      <c r="S19" s="54">
        <f t="shared" si="5"/>
        <v>0.49456635573869456</v>
      </c>
    </row>
    <row r="20" spans="4:19" ht="12.75">
      <c r="D20" s="27">
        <f t="shared" si="6"/>
        <v>80</v>
      </c>
      <c r="E20" s="27">
        <f t="shared" si="2"/>
        <v>0.1754385964912281</v>
      </c>
      <c r="F20" s="29">
        <f t="shared" si="3"/>
        <v>1.3913569521079303</v>
      </c>
      <c r="G20" s="4">
        <f t="shared" si="0"/>
        <v>1</v>
      </c>
      <c r="H20" s="4">
        <f t="shared" si="0"/>
        <v>1</v>
      </c>
      <c r="I20" s="4">
        <f t="shared" si="0"/>
        <v>1</v>
      </c>
      <c r="J20" s="4">
        <f t="shared" si="0"/>
        <v>1.0520350520868247</v>
      </c>
      <c r="K20" s="5">
        <f t="shared" si="0"/>
        <v>1.3027295434003292</v>
      </c>
      <c r="L20" s="3"/>
      <c r="M20" s="4">
        <f t="shared" si="4"/>
        <v>0.8245614035087719</v>
      </c>
      <c r="N20" s="4">
        <f t="shared" si="1"/>
        <v>0.8245614035087719</v>
      </c>
      <c r="O20" s="4">
        <f t="shared" si="1"/>
        <v>0.8245614035087719</v>
      </c>
      <c r="P20" s="4">
        <f t="shared" si="1"/>
        <v>0.7837775004484553</v>
      </c>
      <c r="Q20" s="5">
        <f t="shared" si="1"/>
        <v>0.6329490320427806</v>
      </c>
      <c r="S20" s="54">
        <f t="shared" si="5"/>
        <v>0.45120549002879223</v>
      </c>
    </row>
    <row r="21" spans="4:19" ht="12.75">
      <c r="D21" s="27">
        <f t="shared" si="6"/>
        <v>90</v>
      </c>
      <c r="E21" s="27">
        <f t="shared" si="2"/>
        <v>0.1973684210526316</v>
      </c>
      <c r="F21" s="29">
        <f t="shared" si="3"/>
        <v>1.4757569038298457</v>
      </c>
      <c r="G21" s="4">
        <f t="shared" si="0"/>
        <v>1</v>
      </c>
      <c r="H21" s="4">
        <f t="shared" si="0"/>
        <v>1</v>
      </c>
      <c r="I21" s="4">
        <f t="shared" si="0"/>
        <v>1</v>
      </c>
      <c r="J21" s="4">
        <f t="shared" si="0"/>
        <v>1.0796296586893057</v>
      </c>
      <c r="K21" s="5">
        <f t="shared" si="0"/>
        <v>1.3515386856195506</v>
      </c>
      <c r="L21" s="3"/>
      <c r="M21" s="4">
        <f t="shared" si="4"/>
        <v>0.8026315789473684</v>
      </c>
      <c r="N21" s="4">
        <f t="shared" si="1"/>
        <v>0.8026315789473684</v>
      </c>
      <c r="O21" s="4">
        <f t="shared" si="1"/>
        <v>0.8026315789473684</v>
      </c>
      <c r="P21" s="4">
        <f t="shared" si="1"/>
        <v>0.74343231726496</v>
      </c>
      <c r="Q21" s="5">
        <f t="shared" si="1"/>
        <v>0.5938650424789276</v>
      </c>
      <c r="S21" s="54">
        <f t="shared" si="5"/>
        <v>0.40531858744622234</v>
      </c>
    </row>
    <row r="22" spans="4:19" ht="12.75">
      <c r="D22" s="27">
        <f t="shared" si="6"/>
        <v>100</v>
      </c>
      <c r="E22" s="27">
        <f t="shared" si="2"/>
        <v>0.2192982456140351</v>
      </c>
      <c r="F22" s="29">
        <f t="shared" si="3"/>
        <v>1.5555843629401254</v>
      </c>
      <c r="G22" s="4">
        <f t="shared" si="0"/>
        <v>1</v>
      </c>
      <c r="H22" s="4">
        <f t="shared" si="0"/>
        <v>1</v>
      </c>
      <c r="I22" s="4">
        <f t="shared" si="0"/>
        <v>1</v>
      </c>
      <c r="J22" s="4">
        <f t="shared" si="0"/>
        <v>1.1113390129672596</v>
      </c>
      <c r="K22" s="5">
        <f t="shared" si="0"/>
        <v>1.4035786702968733</v>
      </c>
      <c r="L22" s="3"/>
      <c r="M22" s="4">
        <f t="shared" si="4"/>
        <v>0.7807017543859649</v>
      </c>
      <c r="N22" s="4">
        <f t="shared" si="1"/>
        <v>0.7807017543859649</v>
      </c>
      <c r="O22" s="4">
        <f t="shared" si="1"/>
        <v>0.7807017543859649</v>
      </c>
      <c r="P22" s="4">
        <f t="shared" si="1"/>
        <v>0.7024874905646498</v>
      </c>
      <c r="Q22" s="5">
        <f t="shared" si="1"/>
        <v>0.5562222986908438</v>
      </c>
      <c r="S22" s="54">
        <f t="shared" si="5"/>
        <v>0.35593000649072604</v>
      </c>
    </row>
    <row r="23" spans="4:19" ht="12.75">
      <c r="D23" s="27">
        <f t="shared" si="6"/>
        <v>110</v>
      </c>
      <c r="E23" s="27">
        <f t="shared" si="2"/>
        <v>0.24122807017543862</v>
      </c>
      <c r="F23" s="29">
        <f t="shared" si="3"/>
        <v>1.631510643926732</v>
      </c>
      <c r="G23" s="4">
        <f t="shared" si="0"/>
        <v>1</v>
      </c>
      <c r="H23" s="4">
        <f t="shared" si="0"/>
        <v>1</v>
      </c>
      <c r="I23" s="4">
        <f t="shared" si="0"/>
        <v>1.0018459492939205</v>
      </c>
      <c r="J23" s="4">
        <f t="shared" si="0"/>
        <v>1.1469613662572689</v>
      </c>
      <c r="K23" s="5">
        <f t="shared" si="0"/>
        <v>1.459175485784751</v>
      </c>
      <c r="L23" s="3"/>
      <c r="M23" s="4">
        <f t="shared" si="4"/>
        <v>0.7587719298245614</v>
      </c>
      <c r="N23" s="4">
        <f t="shared" si="1"/>
        <v>0.7587719298245614</v>
      </c>
      <c r="O23" s="4">
        <f t="shared" si="1"/>
        <v>0.7573738560896789</v>
      </c>
      <c r="P23" s="4">
        <f t="shared" si="1"/>
        <v>0.6615496843634446</v>
      </c>
      <c r="Q23" s="5">
        <f t="shared" si="1"/>
        <v>0.5200004641090106</v>
      </c>
      <c r="S23" s="54">
        <f t="shared" si="5"/>
        <v>0.30132280166855036</v>
      </c>
    </row>
    <row r="24" spans="4:19" ht="12.75">
      <c r="D24" s="27">
        <f t="shared" si="6"/>
        <v>120</v>
      </c>
      <c r="E24" s="27">
        <f t="shared" si="2"/>
        <v>0.26315789473684215</v>
      </c>
      <c r="F24" s="29">
        <f t="shared" si="3"/>
        <v>1.7040572913692202</v>
      </c>
      <c r="G24" s="4">
        <f t="shared" si="0"/>
        <v>1</v>
      </c>
      <c r="H24" s="4">
        <f t="shared" si="0"/>
        <v>1</v>
      </c>
      <c r="I24" s="4">
        <f t="shared" si="0"/>
        <v>1.0089454210446651</v>
      </c>
      <c r="J24" s="4">
        <f t="shared" si="0"/>
        <v>1.1864730114439606</v>
      </c>
      <c r="K24" s="5">
        <f t="shared" si="0"/>
        <v>1.5187004255106742</v>
      </c>
      <c r="L24" s="3"/>
      <c r="M24" s="4">
        <f t="shared" si="4"/>
        <v>0.7368421052631579</v>
      </c>
      <c r="N24" s="4">
        <f t="shared" si="1"/>
        <v>0.7368421052631579</v>
      </c>
      <c r="O24" s="4">
        <f t="shared" si="1"/>
        <v>0.7303091821361648</v>
      </c>
      <c r="P24" s="4">
        <f t="shared" si="1"/>
        <v>0.6210357068016295</v>
      </c>
      <c r="Q24" s="5">
        <f t="shared" si="1"/>
        <v>0.48517936314885096</v>
      </c>
      <c r="S24" s="54">
        <f t="shared" si="5"/>
        <v>0.2379305385697467</v>
      </c>
    </row>
    <row r="25" spans="4:19" ht="12.75">
      <c r="D25" s="27">
        <f t="shared" si="6"/>
        <v>130</v>
      </c>
      <c r="E25" s="27">
        <f t="shared" si="2"/>
        <v>0.28508771929824567</v>
      </c>
      <c r="F25" s="29">
        <f t="shared" si="3"/>
        <v>1.7736390622928295</v>
      </c>
      <c r="G25" s="4">
        <f t="shared" si="0"/>
        <v>1</v>
      </c>
      <c r="H25" s="4">
        <f t="shared" si="0"/>
        <v>1</v>
      </c>
      <c r="I25" s="4">
        <f t="shared" si="0"/>
        <v>1.0209312819791476</v>
      </c>
      <c r="J25" s="4">
        <f t="shared" si="0"/>
        <v>1.2299805341344874</v>
      </c>
      <c r="K25" s="5">
        <f t="shared" si="0"/>
        <v>1.582578240542225</v>
      </c>
      <c r="L25" s="3"/>
      <c r="M25" s="4">
        <f t="shared" si="4"/>
        <v>0.7149122807017543</v>
      </c>
      <c r="N25" s="4">
        <f t="shared" si="1"/>
        <v>0.7149122807017543</v>
      </c>
      <c r="O25" s="4">
        <f t="shared" si="1"/>
        <v>0.7002550448996393</v>
      </c>
      <c r="P25" s="4">
        <f t="shared" si="1"/>
        <v>0.5812386951349793</v>
      </c>
      <c r="Q25" s="5">
        <f t="shared" si="1"/>
        <v>0.4517389803469117</v>
      </c>
      <c r="S25" s="54">
        <f t="shared" si="5"/>
        <v>0.15534703298294367</v>
      </c>
    </row>
    <row r="26" spans="4:19" ht="12.75">
      <c r="D26" s="27">
        <f t="shared" si="6"/>
        <v>140</v>
      </c>
      <c r="E26" s="27">
        <f t="shared" si="2"/>
        <v>0.30701754385964913</v>
      </c>
      <c r="F26" s="29">
        <f t="shared" si="3"/>
        <v>1.8405922400991945</v>
      </c>
      <c r="G26" s="4">
        <f t="shared" si="0"/>
        <v>1</v>
      </c>
      <c r="H26" s="4">
        <f t="shared" si="0"/>
        <v>1</v>
      </c>
      <c r="I26" s="4">
        <f t="shared" si="0"/>
        <v>1.0375324105872947</v>
      </c>
      <c r="J26" s="4">
        <f t="shared" si="0"/>
        <v>1.277696936760419</v>
      </c>
      <c r="K26" s="5">
        <f t="shared" si="0"/>
        <v>1.651297118299543</v>
      </c>
      <c r="L26" s="3"/>
      <c r="M26" s="4">
        <f t="shared" si="4"/>
        <v>0.6929824561403508</v>
      </c>
      <c r="N26" s="4">
        <f t="shared" si="1"/>
        <v>0.6929824561403508</v>
      </c>
      <c r="O26" s="4">
        <f t="shared" si="1"/>
        <v>0.6679140324378767</v>
      </c>
      <c r="P26" s="4">
        <f t="shared" si="1"/>
        <v>0.542368410068664</v>
      </c>
      <c r="Q26" s="5">
        <f t="shared" si="1"/>
        <v>0.41965945950051897</v>
      </c>
      <c r="S26" s="54" t="e">
        <f t="shared" si="5"/>
        <v>#NUM!</v>
      </c>
    </row>
    <row r="27" spans="4:19" ht="12.75">
      <c r="D27" s="27">
        <f t="shared" si="6"/>
        <v>150</v>
      </c>
      <c r="E27" s="27">
        <f t="shared" si="2"/>
        <v>0.32894736842105265</v>
      </c>
      <c r="F27" s="29">
        <f t="shared" si="3"/>
        <v>1.9051939705278709</v>
      </c>
      <c r="G27" s="4">
        <f t="shared" si="0"/>
        <v>1</v>
      </c>
      <c r="H27" s="4">
        <f t="shared" si="0"/>
        <v>1</v>
      </c>
      <c r="I27" s="4">
        <f t="shared" si="0"/>
        <v>1.0586400023192961</v>
      </c>
      <c r="J27" s="4">
        <f t="shared" si="0"/>
        <v>1.329931745681405</v>
      </c>
      <c r="K27" s="5">
        <f t="shared" si="0"/>
        <v>1.7254209831479035</v>
      </c>
      <c r="L27" s="3"/>
      <c r="M27" s="4">
        <f t="shared" si="4"/>
        <v>0.6710526315789473</v>
      </c>
      <c r="N27" s="4">
        <f t="shared" si="1"/>
        <v>0.6710526315789473</v>
      </c>
      <c r="O27" s="4">
        <f t="shared" si="1"/>
        <v>0.6338818012816329</v>
      </c>
      <c r="P27" s="4">
        <f t="shared" si="1"/>
        <v>0.5045767452036617</v>
      </c>
      <c r="Q27" s="5">
        <f t="shared" si="1"/>
        <v>0.3889211028108985</v>
      </c>
      <c r="S27" s="54" t="e">
        <f t="shared" si="5"/>
        <v>#NUM!</v>
      </c>
    </row>
    <row r="28" spans="4:19" ht="12.75">
      <c r="D28" s="27">
        <f t="shared" si="6"/>
        <v>160</v>
      </c>
      <c r="E28" s="27">
        <f t="shared" si="2"/>
        <v>0.3508771929824562</v>
      </c>
      <c r="F28" s="29">
        <f t="shared" si="3"/>
        <v>1.9676758717731277</v>
      </c>
      <c r="G28" s="4">
        <f t="shared" si="0"/>
        <v>1</v>
      </c>
      <c r="H28" s="4">
        <f t="shared" si="0"/>
        <v>1</v>
      </c>
      <c r="I28" s="4">
        <f t="shared" si="0"/>
        <v>1.0842792122476674</v>
      </c>
      <c r="J28" s="4">
        <f t="shared" si="0"/>
        <v>1.38709035522876</v>
      </c>
      <c r="K28" s="5">
        <f t="shared" si="0"/>
        <v>1.8056047746063044</v>
      </c>
      <c r="L28" s="3"/>
      <c r="M28" s="4">
        <f t="shared" si="4"/>
        <v>0.6491228070175439</v>
      </c>
      <c r="N28" s="4">
        <f t="shared" si="1"/>
        <v>0.6491228070175439</v>
      </c>
      <c r="O28" s="4">
        <f t="shared" si="1"/>
        <v>0.5986675753673616</v>
      </c>
      <c r="P28" s="4">
        <f t="shared" si="1"/>
        <v>0.46797442183244803</v>
      </c>
      <c r="Q28" s="5">
        <f t="shared" si="1"/>
        <v>0.3595043700297476</v>
      </c>
      <c r="S28" s="54" t="e">
        <f t="shared" si="5"/>
        <v>#NUM!</v>
      </c>
    </row>
    <row r="29" spans="4:19" ht="12.75">
      <c r="D29" s="27">
        <f t="shared" si="6"/>
        <v>170</v>
      </c>
      <c r="E29" s="27">
        <f t="shared" si="2"/>
        <v>0.3728070175438597</v>
      </c>
      <c r="F29" s="29">
        <f t="shared" si="3"/>
        <v>2.0282338640749793</v>
      </c>
      <c r="G29" s="4">
        <f t="shared" si="0"/>
        <v>1</v>
      </c>
      <c r="H29" s="4">
        <f t="shared" si="0"/>
        <v>1</v>
      </c>
      <c r="I29" s="4">
        <f t="shared" si="0"/>
        <v>1.1145946467436598</v>
      </c>
      <c r="J29" s="4">
        <f t="shared" si="0"/>
        <v>1.4496804431322436</v>
      </c>
      <c r="K29" s="5">
        <f t="shared" si="0"/>
        <v>1.892613579451808</v>
      </c>
      <c r="L29" s="3"/>
      <c r="M29" s="4">
        <f t="shared" si="4"/>
        <v>0.6271929824561403</v>
      </c>
      <c r="N29" s="4">
        <f t="shared" si="1"/>
        <v>0.6271929824561403</v>
      </c>
      <c r="O29" s="4">
        <f t="shared" si="1"/>
        <v>0.5627094875150476</v>
      </c>
      <c r="P29" s="4">
        <f t="shared" si="1"/>
        <v>0.432642231898362</v>
      </c>
      <c r="Q29" s="5">
        <f t="shared" si="1"/>
        <v>0.3313898776092506</v>
      </c>
      <c r="S29" s="54" t="e">
        <f t="shared" si="5"/>
        <v>#NUM!</v>
      </c>
    </row>
    <row r="30" spans="4:19" ht="12.75">
      <c r="D30" s="27">
        <f t="shared" si="6"/>
        <v>180</v>
      </c>
      <c r="E30" s="27">
        <f t="shared" si="2"/>
        <v>0.3947368421052632</v>
      </c>
      <c r="F30" s="29">
        <f t="shared" si="3"/>
        <v>2.0870354281618955</v>
      </c>
      <c r="G30" s="4">
        <f t="shared" si="0"/>
        <v>1</v>
      </c>
      <c r="H30" s="4">
        <f t="shared" si="0"/>
        <v>1</v>
      </c>
      <c r="I30" s="4">
        <f t="shared" si="0"/>
        <v>1.1498459013333526</v>
      </c>
      <c r="J30" s="4">
        <f t="shared" si="0"/>
        <v>1.5183247525557566</v>
      </c>
      <c r="K30" s="5">
        <f t="shared" si="0"/>
        <v>1.9873468016530087</v>
      </c>
      <c r="L30" s="3"/>
      <c r="M30" s="4">
        <f t="shared" si="4"/>
        <v>0.6052631578947367</v>
      </c>
      <c r="N30" s="4">
        <f t="shared" si="1"/>
        <v>0.6052631578947367</v>
      </c>
      <c r="O30" s="4">
        <f t="shared" si="1"/>
        <v>0.5263863246308729</v>
      </c>
      <c r="P30" s="4">
        <f t="shared" si="1"/>
        <v>0.39863880034617954</v>
      </c>
      <c r="Q30" s="5">
        <f t="shared" si="1"/>
        <v>0.30455839785552224</v>
      </c>
      <c r="S30" s="54" t="e">
        <f t="shared" si="5"/>
        <v>#NUM!</v>
      </c>
    </row>
    <row r="31" spans="4:19" ht="12.75">
      <c r="D31" s="27">
        <f t="shared" si="6"/>
        <v>190</v>
      </c>
      <c r="E31" s="27">
        <f t="shared" si="2"/>
        <v>0.41666666666666674</v>
      </c>
      <c r="F31" s="29">
        <f t="shared" si="3"/>
        <v>2.1442250696755902</v>
      </c>
      <c r="G31" s="4">
        <f t="shared" si="0"/>
        <v>1</v>
      </c>
      <c r="H31" s="4">
        <f t="shared" si="0"/>
        <v>1.0012799161541732</v>
      </c>
      <c r="I31" s="4">
        <f t="shared" si="0"/>
        <v>1.1904113266120953</v>
      </c>
      <c r="J31" s="4">
        <f t="shared" si="0"/>
        <v>1.5937805199657238</v>
      </c>
      <c r="K31" s="5">
        <f t="shared" si="0"/>
        <v>2.0908689888133214</v>
      </c>
      <c r="L31" s="3"/>
      <c r="M31" s="4">
        <f t="shared" si="4"/>
        <v>0.5833333333333333</v>
      </c>
      <c r="N31" s="4">
        <f t="shared" si="1"/>
        <v>0.5825876699633251</v>
      </c>
      <c r="O31" s="4">
        <f t="shared" si="1"/>
        <v>0.49002669942119675</v>
      </c>
      <c r="P31" s="4">
        <f t="shared" si="1"/>
        <v>0.3660060629589566</v>
      </c>
      <c r="Q31" s="5">
        <f t="shared" si="1"/>
        <v>0.27899085808547275</v>
      </c>
      <c r="S31" s="54" t="e">
        <f t="shared" si="5"/>
        <v>#NUM!</v>
      </c>
    </row>
    <row r="32" spans="4:19" ht="12.75">
      <c r="D32" s="27">
        <f t="shared" si="6"/>
        <v>200</v>
      </c>
      <c r="E32" s="27">
        <f t="shared" si="2"/>
        <v>0.4385964912280702</v>
      </c>
      <c r="F32" s="29">
        <f t="shared" si="3"/>
        <v>2.1999285034854363</v>
      </c>
      <c r="G32" s="4">
        <f aca="true" t="shared" si="7" ref="G32:K51">IF(G$10&lt;=COS($F32),1,((1+G$10^2-2*G$10*COS($F32))^0.5)/SIN($F32))</f>
        <v>1</v>
      </c>
      <c r="H32" s="4">
        <f t="shared" si="7"/>
        <v>1.005964928819047</v>
      </c>
      <c r="I32" s="4">
        <f t="shared" si="7"/>
        <v>1.236799518870915</v>
      </c>
      <c r="J32" s="4">
        <f t="shared" si="7"/>
        <v>1.6769666623652382</v>
      </c>
      <c r="K32" s="5">
        <f t="shared" si="7"/>
        <v>2.204449556789438</v>
      </c>
      <c r="L32" s="3"/>
      <c r="M32" s="4">
        <f t="shared" si="4"/>
        <v>0.5614035087719298</v>
      </c>
      <c r="N32" s="4">
        <f t="shared" si="1"/>
        <v>0.5580746333085286</v>
      </c>
      <c r="O32" s="4">
        <f t="shared" si="1"/>
        <v>0.4539163382634882</v>
      </c>
      <c r="P32" s="4">
        <f t="shared" si="1"/>
        <v>0.33477320770355173</v>
      </c>
      <c r="Q32" s="5">
        <f t="shared" si="1"/>
        <v>0.2546683397870797</v>
      </c>
      <c r="S32" s="54" t="e">
        <f t="shared" si="5"/>
        <v>#NUM!</v>
      </c>
    </row>
    <row r="33" spans="4:19" ht="12.75">
      <c r="D33" s="27">
        <f t="shared" si="6"/>
        <v>210</v>
      </c>
      <c r="E33" s="27">
        <f t="shared" si="2"/>
        <v>0.46052631578947373</v>
      </c>
      <c r="F33" s="29">
        <f t="shared" si="3"/>
        <v>2.254255906384645</v>
      </c>
      <c r="G33" s="4">
        <f t="shared" si="7"/>
        <v>1</v>
      </c>
      <c r="H33" s="4">
        <f t="shared" si="7"/>
        <v>1.0142742382657934</v>
      </c>
      <c r="I33" s="4">
        <f t="shared" si="7"/>
        <v>1.2896690756719684</v>
      </c>
      <c r="J33" s="4">
        <f t="shared" si="7"/>
        <v>1.7690007296357506</v>
      </c>
      <c r="K33" s="5">
        <f t="shared" si="7"/>
        <v>2.329614560508099</v>
      </c>
      <c r="L33" s="3"/>
      <c r="M33" s="4">
        <f t="shared" si="4"/>
        <v>0.5394736842105263</v>
      </c>
      <c r="N33" s="4">
        <f t="shared" si="1"/>
        <v>0.531881481218451</v>
      </c>
      <c r="O33" s="4">
        <f t="shared" si="1"/>
        <v>0.41830396214582355</v>
      </c>
      <c r="P33" s="4">
        <f t="shared" si="1"/>
        <v>0.3049595600345556</v>
      </c>
      <c r="Q33" s="5">
        <f t="shared" si="1"/>
        <v>0.23157207778305816</v>
      </c>
      <c r="S33" s="54" t="e">
        <f t="shared" si="5"/>
        <v>#NUM!</v>
      </c>
    </row>
    <row r="34" spans="4:19" ht="12.75">
      <c r="D34" s="27">
        <f t="shared" si="6"/>
        <v>220</v>
      </c>
      <c r="E34" s="27">
        <f t="shared" si="2"/>
        <v>0.48245614035087725</v>
      </c>
      <c r="F34" s="29">
        <f t="shared" si="3"/>
        <v>2.3073044797972457</v>
      </c>
      <c r="G34" s="4">
        <f t="shared" si="7"/>
        <v>1</v>
      </c>
      <c r="H34" s="4">
        <f t="shared" si="7"/>
        <v>1.0265090744617715</v>
      </c>
      <c r="I34" s="4">
        <f t="shared" si="7"/>
        <v>1.3498581854765557</v>
      </c>
      <c r="J34" s="4">
        <f t="shared" si="7"/>
        <v>1.871248760131262</v>
      </c>
      <c r="K34" s="5">
        <f t="shared" si="7"/>
        <v>2.468214999576929</v>
      </c>
      <c r="L34" s="3"/>
      <c r="M34" s="4">
        <f t="shared" si="4"/>
        <v>0.5175438596491228</v>
      </c>
      <c r="N34" s="4">
        <f t="shared" si="1"/>
        <v>0.5041785528496043</v>
      </c>
      <c r="O34" s="4">
        <f t="shared" si="1"/>
        <v>0.3834060979275452</v>
      </c>
      <c r="P34" s="4">
        <f t="shared" si="1"/>
        <v>0.27657672815923134</v>
      </c>
      <c r="Q34" s="5">
        <f t="shared" si="1"/>
        <v>0.20968345939791863</v>
      </c>
      <c r="S34" s="54" t="e">
        <f t="shared" si="5"/>
        <v>#NUM!</v>
      </c>
    </row>
    <row r="35" spans="4:19" ht="12.75">
      <c r="D35" s="27">
        <f t="shared" si="6"/>
        <v>230</v>
      </c>
      <c r="E35" s="27">
        <f t="shared" si="2"/>
        <v>0.5043859649122807</v>
      </c>
      <c r="F35" s="29">
        <f t="shared" si="3"/>
        <v>2.3591604933778507</v>
      </c>
      <c r="G35" s="4">
        <f t="shared" si="7"/>
        <v>1</v>
      </c>
      <c r="H35" s="4">
        <f t="shared" si="7"/>
        <v>1.0430975018131687</v>
      </c>
      <c r="I35" s="4">
        <f t="shared" si="7"/>
        <v>1.418426853841609</v>
      </c>
      <c r="J35" s="4">
        <f t="shared" si="7"/>
        <v>1.9853927699472058</v>
      </c>
      <c r="K35" s="5">
        <f t="shared" si="7"/>
        <v>2.6225181662035775</v>
      </c>
      <c r="L35" s="3"/>
      <c r="M35" s="4">
        <f t="shared" si="4"/>
        <v>0.4956140350877193</v>
      </c>
      <c r="N35" s="4">
        <f t="shared" si="1"/>
        <v>0.4751368249144649</v>
      </c>
      <c r="O35" s="4">
        <f t="shared" si="1"/>
        <v>0.34941106321092175</v>
      </c>
      <c r="P35" s="4">
        <f t="shared" si="1"/>
        <v>0.2496302205738859</v>
      </c>
      <c r="Q35" s="5">
        <f t="shared" si="1"/>
        <v>0.18898402362839778</v>
      </c>
      <c r="S35" s="54" t="e">
        <f t="shared" si="5"/>
        <v>#NUM!</v>
      </c>
    </row>
    <row r="36" spans="4:19" ht="12.75">
      <c r="D36" s="27">
        <f t="shared" si="6"/>
        <v>240</v>
      </c>
      <c r="E36" s="27">
        <f t="shared" si="2"/>
        <v>0.5263157894736843</v>
      </c>
      <c r="F36" s="29">
        <f t="shared" si="3"/>
        <v>2.409900932515112</v>
      </c>
      <c r="G36" s="4">
        <f t="shared" si="7"/>
        <v>1</v>
      </c>
      <c r="H36" s="4">
        <f t="shared" si="7"/>
        <v>1.0646217800527393</v>
      </c>
      <c r="I36" s="4">
        <f t="shared" si="7"/>
        <v>1.4967162627876296</v>
      </c>
      <c r="J36" s="4">
        <f t="shared" si="7"/>
        <v>2.113522981580697</v>
      </c>
      <c r="K36" s="5">
        <f t="shared" si="7"/>
        <v>2.795331644312179</v>
      </c>
      <c r="L36" s="3"/>
      <c r="M36" s="4">
        <f t="shared" si="4"/>
        <v>0.4736842105263157</v>
      </c>
      <c r="N36" s="4">
        <f t="shared" si="1"/>
        <v>0.4449319179839157</v>
      </c>
      <c r="O36" s="4">
        <f t="shared" si="1"/>
        <v>0.3164823034955739</v>
      </c>
      <c r="P36" s="4">
        <f t="shared" si="1"/>
        <v>0.22412068127693074</v>
      </c>
      <c r="Q36" s="5">
        <f t="shared" si="1"/>
        <v>0.16945546031725717</v>
      </c>
      <c r="S36" s="54" t="e">
        <f t="shared" si="5"/>
        <v>#NUM!</v>
      </c>
    </row>
    <row r="37" spans="4:19" ht="12.75">
      <c r="D37" s="27">
        <f t="shared" si="6"/>
        <v>250</v>
      </c>
      <c r="E37" s="27">
        <f t="shared" si="2"/>
        <v>0.5482456140350878</v>
      </c>
      <c r="F37" s="29">
        <f t="shared" si="3"/>
        <v>2.45959483971641</v>
      </c>
      <c r="G37" s="4">
        <f t="shared" si="7"/>
        <v>1</v>
      </c>
      <c r="H37" s="4">
        <f t="shared" si="7"/>
        <v>1.0918585432939452</v>
      </c>
      <c r="I37" s="4">
        <f t="shared" si="7"/>
        <v>1.5864322886037237</v>
      </c>
      <c r="J37" s="4">
        <f t="shared" si="7"/>
        <v>2.258265581646044</v>
      </c>
      <c r="K37" s="5">
        <f t="shared" si="7"/>
        <v>2.990174438278153</v>
      </c>
      <c r="L37" s="3"/>
      <c r="M37" s="4">
        <f t="shared" si="4"/>
        <v>0.45175438596491224</v>
      </c>
      <c r="N37" s="4">
        <f t="shared" si="1"/>
        <v>0.41374808920031775</v>
      </c>
      <c r="O37" s="4">
        <f t="shared" si="1"/>
        <v>0.28476121496651935</v>
      </c>
      <c r="P37" s="4">
        <f t="shared" si="1"/>
        <v>0.20004484398846908</v>
      </c>
      <c r="Q37" s="5">
        <f t="shared" si="1"/>
        <v>0.15107960933043366</v>
      </c>
      <c r="S37" s="54" t="e">
        <f t="shared" si="5"/>
        <v>#NUM!</v>
      </c>
    </row>
    <row r="38" spans="4:19" ht="12.75">
      <c r="D38" s="27">
        <f t="shared" si="6"/>
        <v>260</v>
      </c>
      <c r="E38" s="27">
        <f t="shared" si="2"/>
        <v>0.5701754385964913</v>
      </c>
      <c r="F38" s="29">
        <f t="shared" si="3"/>
        <v>2.508304416649218</v>
      </c>
      <c r="G38" s="4">
        <f t="shared" si="7"/>
        <v>1</v>
      </c>
      <c r="H38" s="4">
        <f t="shared" si="7"/>
        <v>1.1258371420818591</v>
      </c>
      <c r="I38" s="4">
        <f t="shared" si="7"/>
        <v>1.6897641828464236</v>
      </c>
      <c r="J38" s="4">
        <f t="shared" si="7"/>
        <v>2.422962693395331</v>
      </c>
      <c r="K38" s="5">
        <f t="shared" si="7"/>
        <v>3.211517543211588</v>
      </c>
      <c r="L38" s="3"/>
      <c r="M38" s="4">
        <f t="shared" si="4"/>
        <v>0.42982456140350866</v>
      </c>
      <c r="N38" s="4">
        <f t="shared" si="1"/>
        <v>0.38178218264205777</v>
      </c>
      <c r="O38" s="4">
        <f t="shared" si="1"/>
        <v>0.2543695539098628</v>
      </c>
      <c r="P38" s="4">
        <f t="shared" si="1"/>
        <v>0.177396277117742</v>
      </c>
      <c r="Q38" s="5">
        <f t="shared" si="1"/>
        <v>0.13383845973753414</v>
      </c>
      <c r="S38" s="54" t="e">
        <f t="shared" si="5"/>
        <v>#NUM!</v>
      </c>
    </row>
    <row r="39" spans="4:19" ht="12.75">
      <c r="D39" s="27">
        <f t="shared" si="6"/>
        <v>270</v>
      </c>
      <c r="E39" s="27">
        <f t="shared" si="2"/>
        <v>0.5921052631578948</v>
      </c>
      <c r="F39" s="29">
        <f t="shared" si="3"/>
        <v>2.5560859370538305</v>
      </c>
      <c r="G39" s="4">
        <f t="shared" si="7"/>
        <v>1</v>
      </c>
      <c r="H39" s="4">
        <f t="shared" si="7"/>
        <v>1.1679247894971394</v>
      </c>
      <c r="I39" s="4">
        <f t="shared" si="7"/>
        <v>1.8095559377087775</v>
      </c>
      <c r="J39" s="4">
        <f t="shared" si="7"/>
        <v>2.611930974455641</v>
      </c>
      <c r="K39" s="5">
        <f t="shared" si="7"/>
        <v>3.465129216175501</v>
      </c>
      <c r="L39" s="3"/>
      <c r="M39" s="4">
        <f t="shared" si="4"/>
        <v>0.4078947368421052</v>
      </c>
      <c r="N39" s="4">
        <f t="shared" si="1"/>
        <v>0.34924743486070536</v>
      </c>
      <c r="O39" s="4">
        <f t="shared" si="1"/>
        <v>0.2254115102728314</v>
      </c>
      <c r="P39" s="4">
        <f t="shared" si="1"/>
        <v>0.1561659710119696</v>
      </c>
      <c r="Q39" s="5">
        <f t="shared" si="1"/>
        <v>0.11771414899566222</v>
      </c>
      <c r="S39" s="54" t="e">
        <f t="shared" si="5"/>
        <v>#NUM!</v>
      </c>
    </row>
    <row r="40" spans="4:19" ht="12.75">
      <c r="D40" s="27">
        <f t="shared" si="6"/>
        <v>280</v>
      </c>
      <c r="E40" s="27">
        <f t="shared" si="2"/>
        <v>0.6140350877192983</v>
      </c>
      <c r="F40" s="29">
        <f t="shared" si="3"/>
        <v>2.6029905087469567</v>
      </c>
      <c r="G40" s="4">
        <f t="shared" si="7"/>
        <v>1</v>
      </c>
      <c r="H40" s="4">
        <f t="shared" si="7"/>
        <v>1.2199527035238094</v>
      </c>
      <c r="I40" s="4">
        <f t="shared" si="7"/>
        <v>1.9495589169789973</v>
      </c>
      <c r="J40" s="4">
        <f t="shared" si="7"/>
        <v>2.8308418055581543</v>
      </c>
      <c r="K40" s="5">
        <f t="shared" si="7"/>
        <v>3.7585822687291737</v>
      </c>
      <c r="L40" s="3"/>
      <c r="M40" s="4">
        <f t="shared" si="4"/>
        <v>0.38596491228070173</v>
      </c>
      <c r="N40" s="4">
        <f t="shared" si="1"/>
        <v>0.3163769473733282</v>
      </c>
      <c r="O40" s="4">
        <f t="shared" si="1"/>
        <v>0.19797550559733085</v>
      </c>
      <c r="P40" s="4">
        <f t="shared" si="1"/>
        <v>0.13634280499987225</v>
      </c>
      <c r="Q40" s="5">
        <f t="shared" si="1"/>
        <v>0.10268896213656688</v>
      </c>
      <c r="S40" s="54" t="e">
        <f t="shared" si="5"/>
        <v>#NUM!</v>
      </c>
    </row>
    <row r="41" spans="4:19" ht="12.75">
      <c r="D41" s="27">
        <f t="shared" si="6"/>
        <v>290</v>
      </c>
      <c r="E41" s="27">
        <f t="shared" si="2"/>
        <v>0.6359649122807018</v>
      </c>
      <c r="F41" s="29">
        <f t="shared" si="3"/>
        <v>2.649064714130088</v>
      </c>
      <c r="G41" s="4">
        <f t="shared" si="7"/>
        <v>1</v>
      </c>
      <c r="H41" s="4">
        <f t="shared" si="7"/>
        <v>1.284407183591815</v>
      </c>
      <c r="I41" s="4">
        <f t="shared" si="7"/>
        <v>2.1148138080539782</v>
      </c>
      <c r="J41" s="4">
        <f t="shared" si="7"/>
        <v>3.087295222938222</v>
      </c>
      <c r="K41" s="5">
        <f t="shared" si="7"/>
        <v>4.102019608166987</v>
      </c>
      <c r="L41" s="3"/>
      <c r="M41" s="4">
        <f t="shared" si="4"/>
        <v>0.36403508771929816</v>
      </c>
      <c r="N41" s="4">
        <f t="shared" si="1"/>
        <v>0.2834265428983996</v>
      </c>
      <c r="O41" s="4">
        <f t="shared" si="1"/>
        <v>0.17213576265339317</v>
      </c>
      <c r="P41" s="4">
        <f t="shared" si="1"/>
        <v>0.11791392187393109</v>
      </c>
      <c r="Q41" s="5">
        <f t="shared" si="1"/>
        <v>0.08874533095710127</v>
      </c>
      <c r="S41" s="54" t="e">
        <f t="shared" si="5"/>
        <v>#NUM!</v>
      </c>
    </row>
    <row r="42" spans="4:19" ht="12.75">
      <c r="D42" s="27">
        <f t="shared" si="6"/>
        <v>300</v>
      </c>
      <c r="E42" s="27">
        <f t="shared" si="2"/>
        <v>0.6578947368421053</v>
      </c>
      <c r="F42" s="29">
        <f t="shared" si="3"/>
        <v>2.694351152071962</v>
      </c>
      <c r="G42" s="4">
        <f t="shared" si="7"/>
        <v>1</v>
      </c>
      <c r="H42" s="4">
        <f t="shared" si="7"/>
        <v>1.364727408618032</v>
      </c>
      <c r="I42" s="4">
        <f t="shared" si="7"/>
        <v>2.312245650825495</v>
      </c>
      <c r="J42" s="4">
        <f t="shared" si="7"/>
        <v>3.3917132801241108</v>
      </c>
      <c r="K42" s="5">
        <f t="shared" si="7"/>
        <v>4.509345625948381</v>
      </c>
      <c r="L42" s="3"/>
      <c r="M42" s="4">
        <f t="shared" si="4"/>
        <v>0.3421052631578947</v>
      </c>
      <c r="N42" s="4">
        <f t="shared" si="1"/>
        <v>0.2506766267003619</v>
      </c>
      <c r="O42" s="4">
        <f t="shared" si="1"/>
        <v>0.14795368434826967</v>
      </c>
      <c r="P42" s="4">
        <f t="shared" si="1"/>
        <v>0.1008650304147691</v>
      </c>
      <c r="Q42" s="5">
        <f t="shared" si="1"/>
        <v>0.07586583321298308</v>
      </c>
      <c r="S42" s="54" t="e">
        <f t="shared" si="5"/>
        <v>#NUM!</v>
      </c>
    </row>
    <row r="43" spans="4:19" ht="12.75">
      <c r="D43" s="27">
        <f t="shared" si="6"/>
        <v>310</v>
      </c>
      <c r="E43" s="27">
        <f t="shared" si="2"/>
        <v>0.6798245614035089</v>
      </c>
      <c r="F43" s="29">
        <f t="shared" si="3"/>
        <v>2.738888899114729</v>
      </c>
      <c r="G43" s="4">
        <f t="shared" si="7"/>
        <v>1</v>
      </c>
      <c r="H43" s="4">
        <f t="shared" si="7"/>
        <v>1.4657859943228202</v>
      </c>
      <c r="I43" s="4">
        <f t="shared" si="7"/>
        <v>2.55162421436599</v>
      </c>
      <c r="J43" s="4">
        <f t="shared" si="7"/>
        <v>3.75878128483079</v>
      </c>
      <c r="K43" s="5">
        <f t="shared" si="7"/>
        <v>5.000148040680293</v>
      </c>
      <c r="L43" s="3"/>
      <c r="M43" s="4">
        <f t="shared" si="4"/>
        <v>0.3201754385964911</v>
      </c>
      <c r="N43" s="4">
        <f t="shared" si="1"/>
        <v>0.21843259509680965</v>
      </c>
      <c r="O43" s="4">
        <f t="shared" si="1"/>
        <v>0.1254790720333582</v>
      </c>
      <c r="P43" s="4">
        <f t="shared" si="1"/>
        <v>0.0851806514756829</v>
      </c>
      <c r="Q43" s="5">
        <f t="shared" si="1"/>
        <v>0.06403319181584267</v>
      </c>
      <c r="S43" s="54" t="e">
        <f t="shared" si="5"/>
        <v>#NUM!</v>
      </c>
    </row>
    <row r="44" spans="4:19" ht="12.75">
      <c r="D44" s="27">
        <f t="shared" si="6"/>
        <v>320</v>
      </c>
      <c r="E44" s="27">
        <f t="shared" si="2"/>
        <v>0.7017543859649124</v>
      </c>
      <c r="F44" s="29">
        <f t="shared" si="3"/>
        <v>2.7827139042158606</v>
      </c>
      <c r="G44" s="4">
        <f t="shared" si="7"/>
        <v>1</v>
      </c>
      <c r="H44" s="4">
        <f t="shared" si="7"/>
        <v>1.5946976796465133</v>
      </c>
      <c r="I44" s="4">
        <f t="shared" si="7"/>
        <v>2.847180676444225</v>
      </c>
      <c r="J44" s="4">
        <f t="shared" si="7"/>
        <v>4.209873373549792</v>
      </c>
      <c r="K44" s="5">
        <f t="shared" si="7"/>
        <v>5.602932155620691</v>
      </c>
      <c r="L44" s="3"/>
      <c r="M44" s="4">
        <f t="shared" si="4"/>
        <v>0.29824561403508765</v>
      </c>
      <c r="N44" s="4">
        <f t="shared" si="1"/>
        <v>0.18702329466058915</v>
      </c>
      <c r="O44" s="4">
        <f t="shared" si="1"/>
        <v>0.10475120757266426</v>
      </c>
      <c r="P44" s="4">
        <f t="shared" si="1"/>
        <v>0.07084431942987517</v>
      </c>
      <c r="Q44" s="5">
        <f t="shared" si="1"/>
        <v>0.053230274033551656</v>
      </c>
      <c r="S44" s="54" t="e">
        <f t="shared" si="5"/>
        <v>#NUM!</v>
      </c>
    </row>
    <row r="45" spans="4:19" ht="12.75">
      <c r="D45" s="27">
        <f t="shared" si="6"/>
        <v>330</v>
      </c>
      <c r="E45" s="27">
        <f t="shared" si="2"/>
        <v>0.7236842105263159</v>
      </c>
      <c r="F45" s="29">
        <f t="shared" si="3"/>
        <v>2.8258593283705156</v>
      </c>
      <c r="G45" s="4">
        <f t="shared" si="7"/>
        <v>1</v>
      </c>
      <c r="H45" s="4">
        <f t="shared" si="7"/>
        <v>1.7622509924117675</v>
      </c>
      <c r="I45" s="4">
        <f t="shared" si="7"/>
        <v>3.2204705389162944</v>
      </c>
      <c r="J45" s="4">
        <f t="shared" si="7"/>
        <v>4.777347346573542</v>
      </c>
      <c r="K45" s="5">
        <f t="shared" si="7"/>
        <v>6.360847435178163</v>
      </c>
      <c r="L45" s="3"/>
      <c r="M45" s="4">
        <f t="shared" si="4"/>
        <v>0.27631578947368407</v>
      </c>
      <c r="N45" s="4">
        <f t="shared" si="1"/>
        <v>0.15679706844456134</v>
      </c>
      <c r="O45" s="4">
        <f t="shared" si="1"/>
        <v>0.08579981904342023</v>
      </c>
      <c r="P45" s="4">
        <f t="shared" si="1"/>
        <v>0.05783874803909038</v>
      </c>
      <c r="Q45" s="5">
        <f t="shared" si="1"/>
        <v>0.043440090693818795</v>
      </c>
      <c r="S45" s="54" t="e">
        <f t="shared" si="5"/>
        <v>#NUM!</v>
      </c>
    </row>
    <row r="46" spans="4:19" ht="12.75">
      <c r="D46" s="27">
        <f t="shared" si="6"/>
        <v>340</v>
      </c>
      <c r="E46" s="27">
        <f t="shared" si="2"/>
        <v>0.7456140350877194</v>
      </c>
      <c r="F46" s="29">
        <f t="shared" si="3"/>
        <v>2.8683558382392245</v>
      </c>
      <c r="G46" s="4">
        <f t="shared" si="7"/>
        <v>1</v>
      </c>
      <c r="H46" s="4">
        <f t="shared" si="7"/>
        <v>1.9856054836146078</v>
      </c>
      <c r="I46" s="4">
        <f t="shared" si="7"/>
        <v>3.705768195324973</v>
      </c>
      <c r="J46" s="4">
        <f t="shared" si="7"/>
        <v>5.512636905977471</v>
      </c>
      <c r="K46" s="5">
        <f t="shared" si="7"/>
        <v>7.34247726285541</v>
      </c>
      <c r="L46" s="3"/>
      <c r="M46" s="4">
        <f t="shared" si="4"/>
        <v>0.2543859649122806</v>
      </c>
      <c r="N46" s="4">
        <f t="shared" si="1"/>
        <v>0.12811505961858793</v>
      </c>
      <c r="O46" s="4">
        <f t="shared" si="1"/>
        <v>0.06864594640139722</v>
      </c>
      <c r="P46" s="4">
        <f t="shared" si="1"/>
        <v>0.04614596775572946</v>
      </c>
      <c r="Q46" s="5">
        <f t="shared" si="1"/>
        <v>0.0346457953910439</v>
      </c>
      <c r="S46" s="54" t="e">
        <f t="shared" si="5"/>
        <v>#NUM!</v>
      </c>
    </row>
    <row r="47" spans="4:19" ht="12.75">
      <c r="D47" s="27">
        <f t="shared" si="6"/>
        <v>350</v>
      </c>
      <c r="E47" s="27">
        <f t="shared" si="2"/>
        <v>0.7675438596491229</v>
      </c>
      <c r="F47" s="29">
        <f t="shared" si="3"/>
        <v>2.9102318611724782</v>
      </c>
      <c r="G47" s="4">
        <f t="shared" si="7"/>
        <v>1</v>
      </c>
      <c r="H47" s="4">
        <f t="shared" si="7"/>
        <v>2.293785758110755</v>
      </c>
      <c r="I47" s="4">
        <f t="shared" si="7"/>
        <v>4.361055825837173</v>
      </c>
      <c r="J47" s="4">
        <f t="shared" si="7"/>
        <v>6.502735323389623</v>
      </c>
      <c r="K47" s="5">
        <f t="shared" si="7"/>
        <v>8.663817254194834</v>
      </c>
      <c r="L47" s="3"/>
      <c r="M47" s="4">
        <f t="shared" si="4"/>
        <v>0.23245614035087714</v>
      </c>
      <c r="N47" s="4">
        <f t="shared" si="1"/>
        <v>0.1013416965943395</v>
      </c>
      <c r="O47" s="4">
        <f t="shared" si="1"/>
        <v>0.05330272063331212</v>
      </c>
      <c r="P47" s="4">
        <f t="shared" si="1"/>
        <v>0.035747439929587475</v>
      </c>
      <c r="Q47" s="5">
        <f t="shared" si="1"/>
        <v>0.026830683696418788</v>
      </c>
      <c r="S47" s="54" t="e">
        <f t="shared" si="5"/>
        <v>#NUM!</v>
      </c>
    </row>
    <row r="48" spans="4:19" ht="12.75">
      <c r="D48" s="27">
        <f t="shared" si="6"/>
        <v>360</v>
      </c>
      <c r="E48" s="27">
        <f t="shared" si="2"/>
        <v>0.7894736842105264</v>
      </c>
      <c r="F48" s="29">
        <f t="shared" si="3"/>
        <v>2.9515138076596914</v>
      </c>
      <c r="G48" s="4">
        <f t="shared" si="7"/>
        <v>1</v>
      </c>
      <c r="H48" s="4">
        <f t="shared" si="7"/>
        <v>2.7400631849853445</v>
      </c>
      <c r="I48" s="4">
        <f t="shared" si="7"/>
        <v>5.292788556742118</v>
      </c>
      <c r="J48" s="4">
        <f t="shared" si="7"/>
        <v>7.907343454551519</v>
      </c>
      <c r="K48" s="5">
        <f t="shared" si="7"/>
        <v>10.537806017539294</v>
      </c>
      <c r="L48" s="3"/>
      <c r="M48" s="4">
        <f t="shared" si="4"/>
        <v>0.21052631578947356</v>
      </c>
      <c r="N48" s="4">
        <f t="shared" si="1"/>
        <v>0.07683265004365203</v>
      </c>
      <c r="O48" s="4">
        <f t="shared" si="1"/>
        <v>0.03977606766877143</v>
      </c>
      <c r="P48" s="4">
        <f t="shared" si="1"/>
        <v>0.026624152219958678</v>
      </c>
      <c r="Q48" s="5">
        <f t="shared" si="1"/>
        <v>0.019978192371264965</v>
      </c>
      <c r="S48" s="54" t="e">
        <f t="shared" si="5"/>
        <v>#NUM!</v>
      </c>
    </row>
    <row r="49" spans="4:19" ht="12.75">
      <c r="D49" s="27">
        <f t="shared" si="6"/>
        <v>370</v>
      </c>
      <c r="E49" s="27">
        <f t="shared" si="2"/>
        <v>0.8114035087719299</v>
      </c>
      <c r="F49" s="29">
        <f t="shared" si="3"/>
        <v>2.9922262661483665</v>
      </c>
      <c r="G49" s="4">
        <f t="shared" si="7"/>
        <v>1</v>
      </c>
      <c r="H49" s="4">
        <f t="shared" si="7"/>
        <v>3.4339603162963246</v>
      </c>
      <c r="I49" s="4">
        <f t="shared" si="7"/>
        <v>6.719906029556603</v>
      </c>
      <c r="J49" s="4">
        <f t="shared" si="7"/>
        <v>10.054887327130027</v>
      </c>
      <c r="K49" s="5">
        <f t="shared" si="7"/>
        <v>13.402348667286807</v>
      </c>
      <c r="L49" s="3"/>
      <c r="M49" s="4">
        <f t="shared" si="4"/>
        <v>0.1885964912280701</v>
      </c>
      <c r="N49" s="4">
        <f t="shared" si="1"/>
        <v>0.05492098738970857</v>
      </c>
      <c r="O49" s="4">
        <f t="shared" si="1"/>
        <v>0.028065346509096076</v>
      </c>
      <c r="P49" s="4">
        <f t="shared" si="1"/>
        <v>0.018756698617517113</v>
      </c>
      <c r="Q49" s="5">
        <f t="shared" si="1"/>
        <v>0.01407189858359728</v>
      </c>
      <c r="S49" s="54" t="e">
        <f t="shared" si="5"/>
        <v>#NUM!</v>
      </c>
    </row>
    <row r="50" spans="4:19" ht="12.75">
      <c r="D50" s="27">
        <f t="shared" si="6"/>
        <v>380</v>
      </c>
      <c r="E50" s="27">
        <f t="shared" si="2"/>
        <v>0.8333333333333335</v>
      </c>
      <c r="F50" s="29">
        <f t="shared" si="3"/>
        <v>3.032392174315614</v>
      </c>
      <c r="G50" s="4">
        <f t="shared" si="7"/>
        <v>1</v>
      </c>
      <c r="H50" s="4">
        <f t="shared" si="7"/>
        <v>4.642180035416777</v>
      </c>
      <c r="I50" s="4">
        <f t="shared" si="7"/>
        <v>9.175694397839356</v>
      </c>
      <c r="J50" s="4">
        <f t="shared" si="7"/>
        <v>13.745311336056718</v>
      </c>
      <c r="K50" s="5">
        <f t="shared" si="7"/>
        <v>18.324041137505347</v>
      </c>
      <c r="L50" s="3"/>
      <c r="M50" s="4">
        <f t="shared" si="4"/>
        <v>0.16666666666666652</v>
      </c>
      <c r="N50" s="4">
        <f t="shared" si="1"/>
        <v>0.03590267189017005</v>
      </c>
      <c r="O50" s="4">
        <f t="shared" si="1"/>
        <v>0.01816392955566527</v>
      </c>
      <c r="P50" s="4">
        <f t="shared" si="1"/>
        <v>0.012125346788578467</v>
      </c>
      <c r="Q50" s="5">
        <f t="shared" si="1"/>
        <v>0.009095519127903283</v>
      </c>
      <c r="S50" s="54" t="e">
        <f t="shared" si="5"/>
        <v>#NUM!</v>
      </c>
    </row>
    <row r="51" spans="4:19" ht="12.75">
      <c r="D51" s="27">
        <f t="shared" si="6"/>
        <v>390</v>
      </c>
      <c r="E51" s="27">
        <f t="shared" si="2"/>
        <v>0.855263157894737</v>
      </c>
      <c r="F51" s="29">
        <f t="shared" si="3"/>
        <v>3.0720329701800013</v>
      </c>
      <c r="G51" s="4">
        <f t="shared" si="7"/>
        <v>1</v>
      </c>
      <c r="H51" s="4">
        <f t="shared" si="7"/>
        <v>7.228581867005504</v>
      </c>
      <c r="I51" s="4">
        <f t="shared" si="7"/>
        <v>14.387743464661977</v>
      </c>
      <c r="J51" s="4">
        <f t="shared" si="7"/>
        <v>21.57001412156023</v>
      </c>
      <c r="K51" s="5">
        <f t="shared" si="7"/>
        <v>28.7580847311874</v>
      </c>
      <c r="L51" s="3"/>
      <c r="M51" s="4">
        <f t="shared" si="4"/>
        <v>0.14473684210526305</v>
      </c>
      <c r="N51" s="4">
        <f t="shared" si="1"/>
        <v>0.020022854381148678</v>
      </c>
      <c r="O51" s="4">
        <f t="shared" si="1"/>
        <v>0.010059731914233396</v>
      </c>
      <c r="P51" s="4">
        <f t="shared" si="1"/>
        <v>0.006710094916469797</v>
      </c>
      <c r="Q51" s="5">
        <f t="shared" si="1"/>
        <v>0.005032909648127564</v>
      </c>
      <c r="S51" s="54" t="e">
        <f t="shared" si="5"/>
        <v>#NUM!</v>
      </c>
    </row>
    <row r="52" spans="4:19" ht="12.75">
      <c r="D52" s="27">
        <f t="shared" si="6"/>
        <v>400</v>
      </c>
      <c r="E52" s="27">
        <f t="shared" si="2"/>
        <v>0.8771929824561404</v>
      </c>
      <c r="F52" s="29">
        <f t="shared" si="3"/>
        <v>3.1111687258802507</v>
      </c>
      <c r="G52" s="4">
        <f aca="true" t="shared" si="8" ref="G52:K58">IF(G$10&lt;=COS($F52),1,((1+G$10^2-2*G$10*COS($F52))^0.5)/SIN($F52))</f>
        <v>1</v>
      </c>
      <c r="H52" s="4">
        <f t="shared" si="8"/>
        <v>16.45217465415325</v>
      </c>
      <c r="I52" s="4">
        <f t="shared" si="8"/>
        <v>32.8739371010525</v>
      </c>
      <c r="J52" s="4">
        <f t="shared" si="8"/>
        <v>49.305834345025815</v>
      </c>
      <c r="K52" s="5">
        <f t="shared" si="8"/>
        <v>65.74026719337454</v>
      </c>
      <c r="L52" s="3"/>
      <c r="M52" s="4">
        <f t="shared" si="4"/>
        <v>0.12280701754385959</v>
      </c>
      <c r="N52" s="4">
        <f t="shared" si="1"/>
        <v>0.007464485402411998</v>
      </c>
      <c r="O52" s="4">
        <f t="shared" si="1"/>
        <v>0.00373569545887851</v>
      </c>
      <c r="P52" s="4">
        <f t="shared" si="1"/>
        <v>0.0024907197936150306</v>
      </c>
      <c r="Q52" s="5">
        <f t="shared" si="1"/>
        <v>0.0018680638638511099</v>
      </c>
      <c r="S52" s="54" t="e">
        <f t="shared" si="5"/>
        <v>#NUM!</v>
      </c>
    </row>
    <row r="53" spans="4:19" ht="12.75">
      <c r="D53" s="27">
        <f t="shared" si="6"/>
        <v>410</v>
      </c>
      <c r="E53" s="27">
        <f t="shared" si="2"/>
        <v>0.899122807017544</v>
      </c>
      <c r="F53" s="29">
        <f t="shared" si="3"/>
        <v>3.149818266490581</v>
      </c>
      <c r="G53" s="4">
        <f t="shared" si="8"/>
        <v>1</v>
      </c>
      <c r="H53" s="4">
        <f t="shared" si="8"/>
        <v>-60.79054215997139</v>
      </c>
      <c r="I53" s="4">
        <f t="shared" si="8"/>
        <v>-121.57285893891898</v>
      </c>
      <c r="J53" s="4">
        <f t="shared" si="8"/>
        <v>-182.3579174600118</v>
      </c>
      <c r="K53" s="5">
        <f t="shared" si="8"/>
        <v>-243.1436614543217</v>
      </c>
      <c r="L53" s="3"/>
      <c r="M53" s="4">
        <f t="shared" si="4"/>
        <v>0.10087719298245601</v>
      </c>
      <c r="N53" s="4">
        <f t="shared" si="1"/>
        <v>-0.0016594224923507984</v>
      </c>
      <c r="O53" s="4">
        <f t="shared" si="1"/>
        <v>-0.0008297673828098346</v>
      </c>
      <c r="P53" s="4">
        <f t="shared" si="1"/>
        <v>-0.0005531824139446909</v>
      </c>
      <c r="Q53" s="5">
        <f t="shared" si="1"/>
        <v>-0.00041488720034516446</v>
      </c>
      <c r="S53" s="54" t="e">
        <f t="shared" si="5"/>
        <v>#NUM!</v>
      </c>
    </row>
    <row r="54" spans="4:19" ht="12.75">
      <c r="D54" s="27">
        <f t="shared" si="6"/>
        <v>420</v>
      </c>
      <c r="E54" s="27">
        <f t="shared" si="2"/>
        <v>0.9210526315789475</v>
      </c>
      <c r="F54" s="29">
        <f t="shared" si="3"/>
        <v>3.187999275868819</v>
      </c>
      <c r="G54" s="4">
        <f t="shared" si="8"/>
        <v>1</v>
      </c>
      <c r="H54" s="4">
        <f t="shared" si="8"/>
        <v>-10.80137507611731</v>
      </c>
      <c r="I54" s="4">
        <f t="shared" si="8"/>
        <v>-21.55638506257413</v>
      </c>
      <c r="J54" s="4">
        <f t="shared" si="8"/>
        <v>-32.32684084286546</v>
      </c>
      <c r="K54" s="5">
        <f t="shared" si="8"/>
        <v>-43.10116482505925</v>
      </c>
      <c r="L54" s="3"/>
      <c r="M54" s="4">
        <f t="shared" si="4"/>
        <v>0.07894736842105254</v>
      </c>
      <c r="N54" s="4">
        <f t="shared" si="1"/>
        <v>-0.007309010923582442</v>
      </c>
      <c r="O54" s="4">
        <f t="shared" si="1"/>
        <v>-0.003662365846216014</v>
      </c>
      <c r="P54" s="4">
        <f t="shared" si="1"/>
        <v>-0.0024421615710857885</v>
      </c>
      <c r="Q54" s="5">
        <f t="shared" si="1"/>
        <v>-0.0018316759823426424</v>
      </c>
      <c r="S54" s="54" t="e">
        <f t="shared" si="5"/>
        <v>#NUM!</v>
      </c>
    </row>
    <row r="55" spans="4:19" ht="12.75">
      <c r="D55" s="27">
        <f t="shared" si="6"/>
        <v>430</v>
      </c>
      <c r="E55" s="27">
        <f t="shared" si="2"/>
        <v>0.942982456140351</v>
      </c>
      <c r="F55" s="29">
        <f t="shared" si="3"/>
        <v>3.225728391226158</v>
      </c>
      <c r="G55" s="4">
        <f t="shared" si="8"/>
        <v>1</v>
      </c>
      <c r="H55" s="4">
        <f t="shared" si="8"/>
        <v>-5.991739830677271</v>
      </c>
      <c r="I55" s="4">
        <f t="shared" si="8"/>
        <v>-11.899589959444912</v>
      </c>
      <c r="J55" s="4">
        <f t="shared" si="8"/>
        <v>-17.835348519408893</v>
      </c>
      <c r="K55" s="5">
        <f t="shared" si="8"/>
        <v>-23.778124253525565</v>
      </c>
      <c r="L55" s="3"/>
      <c r="M55" s="4">
        <f t="shared" si="4"/>
        <v>0.05701754385964897</v>
      </c>
      <c r="N55" s="4">
        <f t="shared" si="1"/>
        <v>-0.009516024639074498</v>
      </c>
      <c r="O55" s="4">
        <f t="shared" si="1"/>
        <v>-0.0047915553438371335</v>
      </c>
      <c r="P55" s="4">
        <f t="shared" si="1"/>
        <v>-0.003196884198679997</v>
      </c>
      <c r="Q55" s="5">
        <f t="shared" si="1"/>
        <v>-0.002397899146783835</v>
      </c>
      <c r="S55" s="54" t="e">
        <f t="shared" si="5"/>
        <v>#NUM!</v>
      </c>
    </row>
    <row r="56" spans="4:19" ht="12.75">
      <c r="D56" s="27">
        <f t="shared" si="6"/>
        <v>440</v>
      </c>
      <c r="E56" s="27">
        <f t="shared" si="2"/>
        <v>0.9649122807017545</v>
      </c>
      <c r="F56" s="29">
        <f t="shared" si="3"/>
        <v>3.263021287853464</v>
      </c>
      <c r="G56" s="4">
        <f t="shared" si="8"/>
        <v>1</v>
      </c>
      <c r="H56" s="4">
        <f t="shared" si="8"/>
        <v>-4.188129303767737</v>
      </c>
      <c r="I56" s="4">
        <f t="shared" si="8"/>
        <v>-8.255562830484596</v>
      </c>
      <c r="J56" s="4">
        <f t="shared" si="8"/>
        <v>-12.363064630386717</v>
      </c>
      <c r="K56" s="5">
        <f t="shared" si="8"/>
        <v>-16.480703118683945</v>
      </c>
      <c r="L56" s="3"/>
      <c r="M56" s="4">
        <f t="shared" si="4"/>
        <v>0.0350877192982455</v>
      </c>
      <c r="N56" s="4">
        <f t="shared" si="1"/>
        <v>-0.008377897804320364</v>
      </c>
      <c r="O56" s="4">
        <f t="shared" si="1"/>
        <v>-0.004250191055257934</v>
      </c>
      <c r="P56" s="4">
        <f t="shared" si="1"/>
        <v>-0.002838108539205134</v>
      </c>
      <c r="Q56" s="5">
        <f t="shared" si="1"/>
        <v>-0.002129018346217707</v>
      </c>
      <c r="S56" s="54" t="e">
        <f t="shared" si="5"/>
        <v>#NUM!</v>
      </c>
    </row>
    <row r="57" spans="4:19" ht="12.75">
      <c r="D57" s="27">
        <f t="shared" si="6"/>
        <v>450</v>
      </c>
      <c r="E57" s="27">
        <f t="shared" si="2"/>
        <v>0.986842105263158</v>
      </c>
      <c r="F57" s="29">
        <f t="shared" si="3"/>
        <v>3.2998927552281545</v>
      </c>
      <c r="G57" s="4">
        <f t="shared" si="8"/>
        <v>1</v>
      </c>
      <c r="H57" s="4">
        <f t="shared" si="8"/>
        <v>-3.250136103356921</v>
      </c>
      <c r="I57" s="4">
        <f t="shared" si="8"/>
        <v>-6.343576024986063</v>
      </c>
      <c r="J57" s="4">
        <f t="shared" si="8"/>
        <v>-9.488888621519427</v>
      </c>
      <c r="K57" s="5">
        <f t="shared" si="8"/>
        <v>-12.647431998267976</v>
      </c>
      <c r="L57" s="3"/>
      <c r="M57" s="4">
        <f t="shared" si="4"/>
        <v>0.013157894736842035</v>
      </c>
      <c r="N57" s="4">
        <f t="shared" si="1"/>
        <v>-0.004048413456670885</v>
      </c>
      <c r="O57" s="4">
        <f t="shared" si="1"/>
        <v>-0.002074207778864122</v>
      </c>
      <c r="P57" s="4">
        <f t="shared" si="1"/>
        <v>-0.0013866634188330373</v>
      </c>
      <c r="Q57" s="5">
        <f t="shared" si="1"/>
        <v>-0.0010403609791018419</v>
      </c>
      <c r="S57" s="54" t="e">
        <f t="shared" si="5"/>
        <v>#NUM!</v>
      </c>
    </row>
    <row r="58" spans="4:19" ht="13.5" thickBot="1">
      <c r="D58" s="28">
        <f t="shared" si="6"/>
        <v>460</v>
      </c>
      <c r="E58" s="28">
        <f t="shared" si="2"/>
        <v>1.0087719298245614</v>
      </c>
      <c r="F58" s="30">
        <f t="shared" si="3"/>
        <v>3.336356765549758</v>
      </c>
      <c r="G58" s="7">
        <f t="shared" si="8"/>
        <v>1</v>
      </c>
      <c r="H58" s="7">
        <f t="shared" si="8"/>
        <v>-2.679421285496455</v>
      </c>
      <c r="I58" s="7">
        <f t="shared" si="8"/>
        <v>-5.167021057989533</v>
      </c>
      <c r="J58" s="7">
        <f t="shared" si="8"/>
        <v>-7.717899203092555</v>
      </c>
      <c r="K58" s="8">
        <f t="shared" si="8"/>
        <v>-10.285080598193666</v>
      </c>
      <c r="L58" s="6"/>
      <c r="M58" s="7">
        <f t="shared" si="4"/>
        <v>-0.00877192982456143</v>
      </c>
      <c r="N58" s="7">
        <f t="shared" si="1"/>
        <v>0.003273815085385548</v>
      </c>
      <c r="O58" s="7">
        <f t="shared" si="1"/>
        <v>0.0016976764224712784</v>
      </c>
      <c r="P58" s="7">
        <f t="shared" si="1"/>
        <v>0.0011365696277876403</v>
      </c>
      <c r="Q58" s="8">
        <f t="shared" si="1"/>
        <v>0.0008528790553281629</v>
      </c>
      <c r="S58" s="55" t="e">
        <f t="shared" si="5"/>
        <v>#NUM!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D1">
      <selection activeCell="E6" sqref="E6"/>
    </sheetView>
  </sheetViews>
  <sheetFormatPr defaultColWidth="8.8515625" defaultRowHeight="12.75"/>
  <cols>
    <col min="1" max="3" width="8.8515625" style="0" customWidth="1"/>
    <col min="4" max="4" width="14.140625" style="0" customWidth="1"/>
    <col min="5" max="18" width="8.8515625" style="0" customWidth="1"/>
    <col min="19" max="19" width="11.8515625" style="0" customWidth="1"/>
  </cols>
  <sheetData>
    <row r="1" ht="13.5" thickBot="1">
      <c r="A1" t="s">
        <v>0</v>
      </c>
    </row>
    <row r="2" spans="1:8" ht="12.75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322.80961360682346</v>
      </c>
    </row>
    <row r="3" spans="1:8" ht="12.75">
      <c r="A3" s="12" t="s">
        <v>2</v>
      </c>
      <c r="B3" s="16">
        <v>8</v>
      </c>
      <c r="D3" s="19" t="s">
        <v>15</v>
      </c>
      <c r="E3" s="16">
        <f>E5*B9</f>
        <v>312.3</v>
      </c>
      <c r="G3" s="12" t="s">
        <v>26</v>
      </c>
      <c r="H3" s="16">
        <f>PI()^2*29000*B10/E3^2</f>
        <v>108.87487877102865</v>
      </c>
    </row>
    <row r="4" spans="1:8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467.24023222335063</v>
      </c>
    </row>
    <row r="5" spans="1:9" ht="13.5" thickBot="1">
      <c r="A5" s="12" t="s">
        <v>4</v>
      </c>
      <c r="B5" s="16">
        <v>8</v>
      </c>
      <c r="D5" s="19" t="s">
        <v>16</v>
      </c>
      <c r="E5" s="16">
        <v>90</v>
      </c>
      <c r="G5" s="17" t="s">
        <v>28</v>
      </c>
      <c r="H5" s="18">
        <f>(B7+B10)/B2</f>
        <v>16.12938596491228</v>
      </c>
      <c r="I5" t="s">
        <v>29</v>
      </c>
    </row>
    <row r="6" spans="1:7" ht="13.5" thickBot="1">
      <c r="A6" s="12" t="s">
        <v>5</v>
      </c>
      <c r="B6" s="16">
        <v>0.435</v>
      </c>
      <c r="D6" s="19"/>
      <c r="E6" s="16"/>
      <c r="G6" s="1"/>
    </row>
    <row r="7" spans="1:8" ht="15" thickBot="1">
      <c r="A7" s="12" t="s">
        <v>6</v>
      </c>
      <c r="B7" s="16">
        <v>110</v>
      </c>
      <c r="D7" s="20" t="s">
        <v>23</v>
      </c>
      <c r="E7" s="18">
        <f>E5*($E$2/29000)^0.5</f>
        <v>3.737046593418299</v>
      </c>
      <c r="G7" s="53" t="s">
        <v>30</v>
      </c>
      <c r="H7" s="22">
        <f>B8*E2</f>
        <v>1375</v>
      </c>
    </row>
    <row r="8" spans="1:2" ht="12.75">
      <c r="A8" s="12" t="s">
        <v>7</v>
      </c>
      <c r="B8" s="16">
        <v>27.5</v>
      </c>
    </row>
    <row r="9" spans="1:19" ht="13.5" thickBot="1">
      <c r="A9" s="12" t="s">
        <v>8</v>
      </c>
      <c r="B9" s="16">
        <v>3.47</v>
      </c>
      <c r="Q9" t="s">
        <v>32</v>
      </c>
      <c r="S9" t="s">
        <v>33</v>
      </c>
    </row>
    <row r="10" spans="1:19" ht="13.5" thickBot="1">
      <c r="A10" s="12" t="s">
        <v>9</v>
      </c>
      <c r="B10" s="16">
        <v>37.1</v>
      </c>
      <c r="D10" s="42"/>
      <c r="E10" s="42"/>
      <c r="F10" s="46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9" t="s">
        <v>21</v>
      </c>
      <c r="M10" s="10">
        <v>-1</v>
      </c>
      <c r="N10" s="10">
        <v>-0.5</v>
      </c>
      <c r="O10" s="10">
        <v>0</v>
      </c>
      <c r="P10" s="10">
        <v>0.5</v>
      </c>
      <c r="Q10" s="11">
        <v>1</v>
      </c>
      <c r="S10" s="56"/>
    </row>
    <row r="11" spans="1:19" ht="19.5" thickBot="1">
      <c r="A11" s="12" t="s">
        <v>11</v>
      </c>
      <c r="B11" s="16">
        <v>9.27</v>
      </c>
      <c r="D11" s="43" t="s">
        <v>17</v>
      </c>
      <c r="E11" s="43" t="s">
        <v>18</v>
      </c>
      <c r="F11" s="47" t="s">
        <v>19</v>
      </c>
      <c r="G11" s="44" t="s">
        <v>20</v>
      </c>
      <c r="H11" s="44" t="s">
        <v>20</v>
      </c>
      <c r="I11" s="44" t="s">
        <v>20</v>
      </c>
      <c r="J11" s="44" t="s">
        <v>20</v>
      </c>
      <c r="K11" s="45" t="s">
        <v>20</v>
      </c>
      <c r="L11" s="3"/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27">
        <v>0</v>
      </c>
      <c r="E12" s="27">
        <f>D12/($B$2*$E$2)</f>
        <v>0</v>
      </c>
      <c r="F12" s="29">
        <f>$E$7*E12^0.5</f>
        <v>0</v>
      </c>
      <c r="G12" s="4">
        <f aca="true" t="shared" si="0" ref="G12:K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t="shared" si="0"/>
        <v>1</v>
      </c>
      <c r="L12" s="3"/>
      <c r="M12" s="4">
        <f>(1-$E12)/G12</f>
        <v>1</v>
      </c>
      <c r="N12" s="4">
        <f aca="true" t="shared" si="1" ref="N12:Q58">(1-$E12)/H12</f>
        <v>1</v>
      </c>
      <c r="O12" s="4">
        <f t="shared" si="1"/>
        <v>1</v>
      </c>
      <c r="P12" s="4">
        <f t="shared" si="1"/>
        <v>1</v>
      </c>
      <c r="Q12" s="5">
        <f t="shared" si="1"/>
        <v>1</v>
      </c>
      <c r="S12" s="54">
        <f>(($H$5*($H$3-D12)*($H$4-D12))^0.5)/($H$7)</f>
        <v>0.6587796525113861</v>
      </c>
    </row>
    <row r="13" spans="1:19" ht="13.5" thickBot="1">
      <c r="A13" s="1"/>
      <c r="D13" s="27">
        <f>+D12+10</f>
        <v>10</v>
      </c>
      <c r="E13" s="27">
        <f aca="true" t="shared" si="2" ref="E13:E58">D13/($B$2*$E$2)</f>
        <v>0.02192982456140351</v>
      </c>
      <c r="F13" s="29">
        <f aca="true" t="shared" si="3" ref="F13:F58">$E$7*E13^0.5</f>
        <v>0.5534088389361921</v>
      </c>
      <c r="G13" s="4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0"/>
        <v>1.0395432155390947</v>
      </c>
      <c r="L13" s="3"/>
      <c r="M13" s="4">
        <f aca="true" t="shared" si="4" ref="M13:M58">(1-$E13)/G13</f>
        <v>0.9780701754385965</v>
      </c>
      <c r="N13" s="4">
        <f t="shared" si="1"/>
        <v>0.9780701754385965</v>
      </c>
      <c r="O13" s="4">
        <f t="shared" si="1"/>
        <v>0.9780701754385965</v>
      </c>
      <c r="P13" s="4">
        <f t="shared" si="1"/>
        <v>0.9780701754385965</v>
      </c>
      <c r="Q13" s="5">
        <f t="shared" si="1"/>
        <v>0.9408653347147102</v>
      </c>
      <c r="S13" s="54">
        <f aca="true" t="shared" si="5" ref="S13:S58">(($H$5*($H$3-D13)*($H$4-D13))^0.5)/($H$7)</f>
        <v>0.6210426400874085</v>
      </c>
    </row>
    <row r="14" spans="1:19" ht="12.75">
      <c r="A14" s="15" t="s">
        <v>12</v>
      </c>
      <c r="B14" s="11">
        <v>0.536</v>
      </c>
      <c r="D14" s="27">
        <f aca="true" t="shared" si="6" ref="D14:D58">+D13+10</f>
        <v>20</v>
      </c>
      <c r="E14" s="27">
        <f t="shared" si="2"/>
        <v>0.04385964912280702</v>
      </c>
      <c r="F14" s="29">
        <f t="shared" si="3"/>
        <v>0.7826382855607107</v>
      </c>
      <c r="G14" s="4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0"/>
        <v>1.0817748993811942</v>
      </c>
      <c r="L14" s="3"/>
      <c r="M14" s="4">
        <f t="shared" si="4"/>
        <v>0.956140350877193</v>
      </c>
      <c r="N14" s="4">
        <f t="shared" si="1"/>
        <v>0.956140350877193</v>
      </c>
      <c r="O14" s="4">
        <f t="shared" si="1"/>
        <v>0.956140350877193</v>
      </c>
      <c r="P14" s="4">
        <f t="shared" si="1"/>
        <v>0.956140350877193</v>
      </c>
      <c r="Q14" s="5">
        <f t="shared" si="1"/>
        <v>0.883862577532657</v>
      </c>
      <c r="S14" s="54">
        <f t="shared" si="5"/>
        <v>0.5823259741281192</v>
      </c>
    </row>
    <row r="15" spans="1:19" ht="13.5" thickBot="1">
      <c r="A15" s="17" t="s">
        <v>13</v>
      </c>
      <c r="B15" s="18">
        <v>531</v>
      </c>
      <c r="D15" s="27">
        <f t="shared" si="6"/>
        <v>30</v>
      </c>
      <c r="E15" s="27">
        <f t="shared" si="2"/>
        <v>0.06578947368421054</v>
      </c>
      <c r="F15" s="29">
        <f t="shared" si="3"/>
        <v>0.9585322263951863</v>
      </c>
      <c r="G15" s="4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</v>
      </c>
      <c r="K15" s="5">
        <f t="shared" si="0"/>
        <v>1.1269718912087656</v>
      </c>
      <c r="L15" s="3"/>
      <c r="M15" s="4">
        <f t="shared" si="4"/>
        <v>0.9342105263157895</v>
      </c>
      <c r="N15" s="4">
        <f t="shared" si="1"/>
        <v>0.9342105263157895</v>
      </c>
      <c r="O15" s="4">
        <f t="shared" si="1"/>
        <v>0.9342105263157895</v>
      </c>
      <c r="P15" s="4">
        <f t="shared" si="1"/>
        <v>0.9342105263157895</v>
      </c>
      <c r="Q15" s="5">
        <f t="shared" si="1"/>
        <v>0.828956368480296</v>
      </c>
      <c r="S15" s="54">
        <f t="shared" si="5"/>
        <v>0.5424199190439051</v>
      </c>
    </row>
    <row r="16" spans="4:19" ht="12.75">
      <c r="D16" s="27">
        <f t="shared" si="6"/>
        <v>40</v>
      </c>
      <c r="E16" s="27">
        <f t="shared" si="2"/>
        <v>0.08771929824561404</v>
      </c>
      <c r="F16" s="29">
        <f t="shared" si="3"/>
        <v>1.1068176778723842</v>
      </c>
      <c r="G16" s="4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1.001721111509262</v>
      </c>
      <c r="K16" s="5">
        <f t="shared" si="0"/>
        <v>1.1754502756955738</v>
      </c>
      <c r="L16" s="3"/>
      <c r="M16" s="4">
        <f t="shared" si="4"/>
        <v>0.9122807017543859</v>
      </c>
      <c r="N16" s="4">
        <f t="shared" si="1"/>
        <v>0.9122807017543859</v>
      </c>
      <c r="O16" s="4">
        <f t="shared" si="1"/>
        <v>0.9122807017543859</v>
      </c>
      <c r="P16" s="4">
        <f t="shared" si="1"/>
        <v>0.9107132626763562</v>
      </c>
      <c r="Q16" s="5">
        <f t="shared" si="1"/>
        <v>0.7761116915086373</v>
      </c>
      <c r="S16" s="54">
        <f t="shared" si="5"/>
        <v>0.5010403637440191</v>
      </c>
    </row>
    <row r="17" spans="1:19" ht="12.75">
      <c r="A17" t="s">
        <v>14</v>
      </c>
      <c r="D17" s="27">
        <f t="shared" si="6"/>
        <v>50</v>
      </c>
      <c r="E17" s="27">
        <f t="shared" si="2"/>
        <v>0.10964912280701755</v>
      </c>
      <c r="F17" s="29">
        <f t="shared" si="3"/>
        <v>1.2374597832105578</v>
      </c>
      <c r="G17" s="4">
        <f t="shared" si="0"/>
        <v>1</v>
      </c>
      <c r="H17" s="4">
        <f t="shared" si="0"/>
        <v>1</v>
      </c>
      <c r="I17" s="4">
        <f t="shared" si="0"/>
        <v>1</v>
      </c>
      <c r="J17" s="4">
        <f t="shared" si="0"/>
        <v>1.0165828713908374</v>
      </c>
      <c r="K17" s="5">
        <f t="shared" si="0"/>
        <v>1.2275725899924521</v>
      </c>
      <c r="L17" s="3"/>
      <c r="M17" s="4">
        <f t="shared" si="4"/>
        <v>0.8903508771929824</v>
      </c>
      <c r="N17" s="4">
        <f t="shared" si="1"/>
        <v>0.8903508771929824</v>
      </c>
      <c r="O17" s="4">
        <f t="shared" si="1"/>
        <v>0.8903508771929824</v>
      </c>
      <c r="P17" s="4">
        <f t="shared" si="1"/>
        <v>0.875827148233227</v>
      </c>
      <c r="Q17" s="5">
        <f t="shared" si="1"/>
        <v>0.7252938721924843</v>
      </c>
      <c r="S17" s="54">
        <f t="shared" si="5"/>
        <v>0.4577879123783089</v>
      </c>
    </row>
    <row r="18" spans="4:19" ht="12.75">
      <c r="D18" s="27">
        <f t="shared" si="6"/>
        <v>60</v>
      </c>
      <c r="E18" s="27">
        <f t="shared" si="2"/>
        <v>0.13157894736842107</v>
      </c>
      <c r="F18" s="29">
        <f t="shared" si="3"/>
        <v>1.3555692745397505</v>
      </c>
      <c r="G18" s="4">
        <f t="shared" si="0"/>
        <v>1</v>
      </c>
      <c r="H18" s="4">
        <f t="shared" si="0"/>
        <v>1</v>
      </c>
      <c r="I18" s="4">
        <f t="shared" si="0"/>
        <v>1</v>
      </c>
      <c r="J18" s="4">
        <f t="shared" si="0"/>
        <v>1.0420957390305527</v>
      </c>
      <c r="K18" s="5">
        <f t="shared" si="0"/>
        <v>1.2837566801459934</v>
      </c>
      <c r="L18" s="3"/>
      <c r="M18" s="4">
        <f t="shared" si="4"/>
        <v>0.868421052631579</v>
      </c>
      <c r="N18" s="4">
        <f t="shared" si="1"/>
        <v>0.868421052631579</v>
      </c>
      <c r="O18" s="4">
        <f t="shared" si="1"/>
        <v>0.868421052631579</v>
      </c>
      <c r="P18" s="4">
        <f t="shared" si="1"/>
        <v>0.8333409494980366</v>
      </c>
      <c r="Q18" s="5">
        <f t="shared" si="1"/>
        <v>0.6764685754412737</v>
      </c>
      <c r="S18" s="54">
        <f t="shared" si="5"/>
        <v>0.4120732318805123</v>
      </c>
    </row>
    <row r="19" spans="4:19" ht="12.75">
      <c r="D19" s="27">
        <f t="shared" si="6"/>
        <v>70</v>
      </c>
      <c r="E19" s="27">
        <f t="shared" si="2"/>
        <v>0.15350877192982457</v>
      </c>
      <c r="F19" s="29">
        <f t="shared" si="3"/>
        <v>1.464182161170163</v>
      </c>
      <c r="G19" s="4">
        <f t="shared" si="0"/>
        <v>1</v>
      </c>
      <c r="H19" s="4">
        <f t="shared" si="0"/>
        <v>1</v>
      </c>
      <c r="I19" s="4">
        <f t="shared" si="0"/>
        <v>1</v>
      </c>
      <c r="J19" s="4">
        <f t="shared" si="0"/>
        <v>1.0754931485821249</v>
      </c>
      <c r="K19" s="5">
        <f t="shared" si="0"/>
        <v>1.3444866640135558</v>
      </c>
      <c r="L19" s="3"/>
      <c r="M19" s="4">
        <f t="shared" si="4"/>
        <v>0.8464912280701754</v>
      </c>
      <c r="N19" s="4">
        <f t="shared" si="1"/>
        <v>0.8464912280701754</v>
      </c>
      <c r="O19" s="4">
        <f t="shared" si="1"/>
        <v>0.8464912280701754</v>
      </c>
      <c r="P19" s="4">
        <f t="shared" si="1"/>
        <v>0.787072636572484</v>
      </c>
      <c r="Q19" s="5">
        <f t="shared" si="1"/>
        <v>0.6296018032214864</v>
      </c>
      <c r="S19" s="54">
        <f t="shared" si="5"/>
        <v>0.36296717928625394</v>
      </c>
    </row>
    <row r="20" spans="4:19" ht="12.75">
      <c r="D20" s="27">
        <f t="shared" si="6"/>
        <v>80</v>
      </c>
      <c r="E20" s="27">
        <f t="shared" si="2"/>
        <v>0.1754385964912281</v>
      </c>
      <c r="F20" s="29">
        <f t="shared" si="3"/>
        <v>1.5652765711214214</v>
      </c>
      <c r="G20" s="4">
        <f t="shared" si="0"/>
        <v>1</v>
      </c>
      <c r="H20" s="4">
        <f t="shared" si="0"/>
        <v>1</v>
      </c>
      <c r="I20" s="4">
        <f t="shared" si="0"/>
        <v>1</v>
      </c>
      <c r="J20" s="4">
        <f t="shared" si="0"/>
        <v>1.115579754916985</v>
      </c>
      <c r="K20" s="5">
        <f t="shared" si="0"/>
        <v>1.4103266093357598</v>
      </c>
      <c r="L20" s="3"/>
      <c r="M20" s="4">
        <f t="shared" si="4"/>
        <v>0.8245614035087719</v>
      </c>
      <c r="N20" s="4">
        <f t="shared" si="1"/>
        <v>0.8245614035087719</v>
      </c>
      <c r="O20" s="4">
        <f t="shared" si="1"/>
        <v>0.8245614035087719</v>
      </c>
      <c r="P20" s="4">
        <f t="shared" si="1"/>
        <v>0.7391326347349598</v>
      </c>
      <c r="Q20" s="5">
        <f t="shared" si="1"/>
        <v>0.5846598922905712</v>
      </c>
      <c r="S20" s="54">
        <f t="shared" si="5"/>
        <v>0.3088563535681233</v>
      </c>
    </row>
    <row r="21" spans="4:19" ht="12.75">
      <c r="D21" s="27">
        <f t="shared" si="6"/>
        <v>90</v>
      </c>
      <c r="E21" s="27">
        <f t="shared" si="2"/>
        <v>0.1973684210526316</v>
      </c>
      <c r="F21" s="29">
        <f t="shared" si="3"/>
        <v>1.6602265168085764</v>
      </c>
      <c r="G21" s="4">
        <f t="shared" si="0"/>
        <v>1</v>
      </c>
      <c r="H21" s="4">
        <f t="shared" si="0"/>
        <v>1</v>
      </c>
      <c r="I21" s="4">
        <f t="shared" si="0"/>
        <v>1.004012248789271</v>
      </c>
      <c r="J21" s="4">
        <f t="shared" si="0"/>
        <v>1.1619293822626313</v>
      </c>
      <c r="K21" s="5">
        <f t="shared" si="0"/>
        <v>1.4819377452750824</v>
      </c>
      <c r="L21" s="3"/>
      <c r="M21" s="4">
        <f t="shared" si="4"/>
        <v>0.8026315789473684</v>
      </c>
      <c r="N21" s="4">
        <f t="shared" si="1"/>
        <v>0.8026315789473684</v>
      </c>
      <c r="O21" s="4">
        <f t="shared" si="1"/>
        <v>0.7994240906077135</v>
      </c>
      <c r="P21" s="4">
        <f t="shared" si="1"/>
        <v>0.6907748364056339</v>
      </c>
      <c r="Q21" s="5">
        <f t="shared" si="1"/>
        <v>0.5416095119423395</v>
      </c>
      <c r="S21" s="54">
        <f t="shared" si="5"/>
        <v>0.24646616427733958</v>
      </c>
    </row>
    <row r="22" spans="4:19" ht="12.75">
      <c r="D22" s="27">
        <f t="shared" si="6"/>
        <v>100</v>
      </c>
      <c r="E22" s="27">
        <f t="shared" si="2"/>
        <v>0.2192982456140351</v>
      </c>
      <c r="F22" s="29">
        <f t="shared" si="3"/>
        <v>1.750032408307641</v>
      </c>
      <c r="G22" s="4">
        <f t="shared" si="0"/>
        <v>1</v>
      </c>
      <c r="H22" s="4">
        <f t="shared" si="0"/>
        <v>1</v>
      </c>
      <c r="I22" s="4">
        <f t="shared" si="0"/>
        <v>1.0162806434408376</v>
      </c>
      <c r="J22" s="4">
        <f t="shared" si="0"/>
        <v>1.21456292188174</v>
      </c>
      <c r="K22" s="5">
        <f t="shared" si="0"/>
        <v>1.5601003202690389</v>
      </c>
      <c r="L22" s="3"/>
      <c r="M22" s="4">
        <f t="shared" si="4"/>
        <v>0.7807017543859649</v>
      </c>
      <c r="N22" s="4">
        <f t="shared" si="1"/>
        <v>0.7807017543859649</v>
      </c>
      <c r="O22" s="4">
        <f t="shared" si="1"/>
        <v>0.7681950447690615</v>
      </c>
      <c r="P22" s="4">
        <f t="shared" si="1"/>
        <v>0.6427841162616856</v>
      </c>
      <c r="Q22" s="5">
        <f t="shared" si="1"/>
        <v>0.5004176617637852</v>
      </c>
      <c r="S22" s="54">
        <f t="shared" si="5"/>
        <v>0.16674873979008167</v>
      </c>
    </row>
    <row r="23" spans="4:19" ht="12.75">
      <c r="D23" s="27">
        <f t="shared" si="6"/>
        <v>110</v>
      </c>
      <c r="E23" s="27">
        <f t="shared" si="2"/>
        <v>0.24122807017543862</v>
      </c>
      <c r="F23" s="29">
        <f t="shared" si="3"/>
        <v>1.8354494744175736</v>
      </c>
      <c r="G23" s="4">
        <f t="shared" si="0"/>
        <v>1</v>
      </c>
      <c r="H23" s="4">
        <f t="shared" si="0"/>
        <v>1</v>
      </c>
      <c r="I23" s="4">
        <f t="shared" si="0"/>
        <v>1.0360726442347512</v>
      </c>
      <c r="J23" s="4">
        <f t="shared" si="0"/>
        <v>1.2738109755121167</v>
      </c>
      <c r="K23" s="5">
        <f t="shared" si="0"/>
        <v>1.6457416384732042</v>
      </c>
      <c r="L23" s="3"/>
      <c r="M23" s="4">
        <f t="shared" si="4"/>
        <v>0.7587719298245614</v>
      </c>
      <c r="N23" s="4">
        <f t="shared" si="1"/>
        <v>0.7587719298245614</v>
      </c>
      <c r="O23" s="4">
        <f t="shared" si="1"/>
        <v>0.7323539850673255</v>
      </c>
      <c r="P23" s="4">
        <f t="shared" si="1"/>
        <v>0.5956707426857494</v>
      </c>
      <c r="Q23" s="5">
        <f t="shared" si="1"/>
        <v>0.4610516694032808</v>
      </c>
      <c r="S23" s="54" t="e">
        <f t="shared" si="5"/>
        <v>#NUM!</v>
      </c>
    </row>
    <row r="24" spans="4:19" ht="12.75">
      <c r="D24" s="27">
        <f t="shared" si="6"/>
        <v>120</v>
      </c>
      <c r="E24" s="27">
        <f t="shared" si="2"/>
        <v>0.26315789473684215</v>
      </c>
      <c r="F24" s="29">
        <f t="shared" si="3"/>
        <v>1.9170644527903726</v>
      </c>
      <c r="G24" s="4">
        <f t="shared" si="0"/>
        <v>1</v>
      </c>
      <c r="H24" s="4">
        <f t="shared" si="0"/>
        <v>1</v>
      </c>
      <c r="I24" s="4">
        <f t="shared" si="0"/>
        <v>1.0630993926775378</v>
      </c>
      <c r="J24" s="4">
        <f t="shared" si="0"/>
        <v>1.3402600788285939</v>
      </c>
      <c r="K24" s="5">
        <f t="shared" si="0"/>
        <v>1.739972413128318</v>
      </c>
      <c r="L24" s="3"/>
      <c r="M24" s="4">
        <f t="shared" si="4"/>
        <v>0.7368421052631579</v>
      </c>
      <c r="N24" s="4">
        <f t="shared" si="1"/>
        <v>0.7368421052631579</v>
      </c>
      <c r="O24" s="4">
        <f t="shared" si="1"/>
        <v>0.6931074463388944</v>
      </c>
      <c r="P24" s="4">
        <f t="shared" si="1"/>
        <v>0.5497754629140101</v>
      </c>
      <c r="Q24" s="5">
        <f t="shared" si="1"/>
        <v>0.4234791883501074</v>
      </c>
      <c r="S24" s="54" t="e">
        <f t="shared" si="5"/>
        <v>#NUM!</v>
      </c>
    </row>
    <row r="25" spans="4:19" ht="12.75">
      <c r="D25" s="27">
        <f t="shared" si="6"/>
        <v>130</v>
      </c>
      <c r="E25" s="27">
        <f t="shared" si="2"/>
        <v>0.28508771929824567</v>
      </c>
      <c r="F25" s="29">
        <f t="shared" si="3"/>
        <v>1.995343945079433</v>
      </c>
      <c r="G25" s="4">
        <f t="shared" si="0"/>
        <v>1</v>
      </c>
      <c r="H25" s="4">
        <f t="shared" si="0"/>
        <v>1</v>
      </c>
      <c r="I25" s="4">
        <f t="shared" si="0"/>
        <v>1.097423597584075</v>
      </c>
      <c r="J25" s="4">
        <f t="shared" si="0"/>
        <v>1.4147440053030362</v>
      </c>
      <c r="K25" s="5">
        <f t="shared" si="0"/>
        <v>1.8441344649494973</v>
      </c>
      <c r="L25" s="3"/>
      <c r="M25" s="4">
        <f t="shared" si="4"/>
        <v>0.7149122807017543</v>
      </c>
      <c r="N25" s="4">
        <f t="shared" si="1"/>
        <v>0.7149122807017543</v>
      </c>
      <c r="O25" s="4">
        <f t="shared" si="1"/>
        <v>0.6514460617355041</v>
      </c>
      <c r="P25" s="4">
        <f t="shared" si="1"/>
        <v>0.505329782647583</v>
      </c>
      <c r="Q25" s="5">
        <f t="shared" si="1"/>
        <v>0.3876681957252681</v>
      </c>
      <c r="S25" s="54" t="e">
        <f t="shared" si="5"/>
        <v>#NUM!</v>
      </c>
    </row>
    <row r="26" spans="4:19" ht="12.75">
      <c r="D26" s="27">
        <f t="shared" si="6"/>
        <v>140</v>
      </c>
      <c r="E26" s="27">
        <f t="shared" si="2"/>
        <v>0.30701754385964913</v>
      </c>
      <c r="F26" s="29">
        <f t="shared" si="3"/>
        <v>2.0706662701115937</v>
      </c>
      <c r="G26" s="4">
        <f t="shared" si="0"/>
        <v>1</v>
      </c>
      <c r="H26" s="4">
        <f t="shared" si="0"/>
        <v>1</v>
      </c>
      <c r="I26" s="4">
        <f t="shared" si="0"/>
        <v>1.1394129813385645</v>
      </c>
      <c r="J26" s="4">
        <f t="shared" si="0"/>
        <v>1.4983655012568546</v>
      </c>
      <c r="K26" s="5">
        <f t="shared" si="0"/>
        <v>1.959864122762594</v>
      </c>
      <c r="L26" s="3"/>
      <c r="M26" s="4">
        <f t="shared" si="4"/>
        <v>0.6929824561403508</v>
      </c>
      <c r="N26" s="4">
        <f t="shared" si="1"/>
        <v>0.6929824561403508</v>
      </c>
      <c r="O26" s="4">
        <f t="shared" si="1"/>
        <v>0.6081925232467037</v>
      </c>
      <c r="P26" s="4">
        <f t="shared" si="1"/>
        <v>0.4624922661120169</v>
      </c>
      <c r="Q26" s="5">
        <f t="shared" si="1"/>
        <v>0.35358699008354394</v>
      </c>
      <c r="S26" s="54" t="e">
        <f t="shared" si="5"/>
        <v>#NUM!</v>
      </c>
    </row>
    <row r="27" spans="4:19" ht="12.75">
      <c r="D27" s="27">
        <f t="shared" si="6"/>
        <v>150</v>
      </c>
      <c r="E27" s="27">
        <f t="shared" si="2"/>
        <v>0.32894736842105265</v>
      </c>
      <c r="F27" s="29">
        <f t="shared" si="3"/>
        <v>2.1433432168438546</v>
      </c>
      <c r="G27" s="4">
        <f t="shared" si="0"/>
        <v>1</v>
      </c>
      <c r="H27" s="4">
        <f t="shared" si="0"/>
        <v>1.001234312178545</v>
      </c>
      <c r="I27" s="4">
        <f t="shared" si="0"/>
        <v>1.1897342175518832</v>
      </c>
      <c r="J27" s="4">
        <f t="shared" si="0"/>
        <v>1.5925447005189008</v>
      </c>
      <c r="K27" s="5">
        <f t="shared" si="0"/>
        <v>2.0891777071601103</v>
      </c>
      <c r="L27" s="3"/>
      <c r="M27" s="4">
        <f t="shared" si="4"/>
        <v>0.6710526315789473</v>
      </c>
      <c r="N27" s="4">
        <f t="shared" si="1"/>
        <v>0.6702253642494844</v>
      </c>
      <c r="O27" s="4">
        <f t="shared" si="1"/>
        <v>0.5640357499003203</v>
      </c>
      <c r="P27" s="4">
        <f t="shared" si="1"/>
        <v>0.4213713005106214</v>
      </c>
      <c r="Q27" s="5">
        <f t="shared" si="1"/>
        <v>0.32120418922674215</v>
      </c>
      <c r="S27" s="54" t="e">
        <f t="shared" si="5"/>
        <v>#NUM!</v>
      </c>
    </row>
    <row r="28" spans="4:19" ht="12.75">
      <c r="D28" s="27">
        <f t="shared" si="6"/>
        <v>160</v>
      </c>
      <c r="E28" s="27">
        <f t="shared" si="2"/>
        <v>0.3508771929824562</v>
      </c>
      <c r="F28" s="29">
        <f t="shared" si="3"/>
        <v>2.2136353557447683</v>
      </c>
      <c r="G28" s="4">
        <f t="shared" si="0"/>
        <v>1</v>
      </c>
      <c r="H28" s="4">
        <f t="shared" si="0"/>
        <v>1.0076926824233554</v>
      </c>
      <c r="I28" s="4">
        <f t="shared" si="0"/>
        <v>1.2493798819505213</v>
      </c>
      <c r="J28" s="4">
        <f t="shared" si="0"/>
        <v>1.6990970194038861</v>
      </c>
      <c r="K28" s="5">
        <f t="shared" si="0"/>
        <v>2.234588623882031</v>
      </c>
      <c r="L28" s="3"/>
      <c r="M28" s="4">
        <f t="shared" si="4"/>
        <v>0.6491228070175439</v>
      </c>
      <c r="N28" s="4">
        <f t="shared" si="1"/>
        <v>0.6441674315392439</v>
      </c>
      <c r="O28" s="4">
        <f t="shared" si="1"/>
        <v>0.5195559944539357</v>
      </c>
      <c r="P28" s="4">
        <f t="shared" si="1"/>
        <v>0.3820398715344008</v>
      </c>
      <c r="Q28" s="5">
        <f t="shared" si="1"/>
        <v>0.29048872802809567</v>
      </c>
      <c r="S28" s="54" t="e">
        <f t="shared" si="5"/>
        <v>#NUM!</v>
      </c>
    </row>
    <row r="29" spans="4:19" ht="12.75">
      <c r="D29" s="27">
        <f t="shared" si="6"/>
        <v>170</v>
      </c>
      <c r="E29" s="27">
        <f t="shared" si="2"/>
        <v>0.3728070175438597</v>
      </c>
      <c r="F29" s="29">
        <f t="shared" si="3"/>
        <v>2.2817630970843514</v>
      </c>
      <c r="G29" s="4">
        <f t="shared" si="0"/>
        <v>1</v>
      </c>
      <c r="H29" s="4">
        <f t="shared" si="0"/>
        <v>1.0200688466597139</v>
      </c>
      <c r="I29" s="4">
        <f t="shared" si="0"/>
        <v>1.3197289546232271</v>
      </c>
      <c r="J29" s="4">
        <f t="shared" si="0"/>
        <v>1.8203490962591793</v>
      </c>
      <c r="K29" s="5">
        <f t="shared" si="0"/>
        <v>2.3992705990920995</v>
      </c>
      <c r="L29" s="3"/>
      <c r="M29" s="4">
        <f t="shared" si="4"/>
        <v>0.6271929824561403</v>
      </c>
      <c r="N29" s="4">
        <f t="shared" si="1"/>
        <v>0.6148535802362038</v>
      </c>
      <c r="O29" s="4">
        <f t="shared" si="1"/>
        <v>0.4752437841565727</v>
      </c>
      <c r="P29" s="4">
        <f t="shared" si="1"/>
        <v>0.34454544117115943</v>
      </c>
      <c r="Q29" s="5">
        <f t="shared" si="1"/>
        <v>0.2614098562677651</v>
      </c>
      <c r="S29" s="54" t="e">
        <f t="shared" si="5"/>
        <v>#NUM!</v>
      </c>
    </row>
    <row r="30" spans="4:19" ht="12.75">
      <c r="D30" s="27">
        <f t="shared" si="6"/>
        <v>180</v>
      </c>
      <c r="E30" s="27">
        <f t="shared" si="2"/>
        <v>0.3947368421052632</v>
      </c>
      <c r="F30" s="29">
        <f t="shared" si="3"/>
        <v>2.347914856682132</v>
      </c>
      <c r="G30" s="4">
        <f t="shared" si="0"/>
        <v>1</v>
      </c>
      <c r="H30" s="4">
        <f t="shared" si="0"/>
        <v>1.0390699120809292</v>
      </c>
      <c r="I30" s="4">
        <f t="shared" si="0"/>
        <v>1.4026483578463866</v>
      </c>
      <c r="J30" s="4">
        <f t="shared" si="0"/>
        <v>1.9593084895521284</v>
      </c>
      <c r="K30" s="5">
        <f t="shared" si="0"/>
        <v>2.5872897608457976</v>
      </c>
      <c r="L30" s="3"/>
      <c r="M30" s="4">
        <f t="shared" si="4"/>
        <v>0.6052631578947367</v>
      </c>
      <c r="N30" s="4">
        <f t="shared" si="1"/>
        <v>0.582504748580955</v>
      </c>
      <c r="O30" s="4">
        <f t="shared" si="1"/>
        <v>0.4315145378447184</v>
      </c>
      <c r="P30" s="4">
        <f t="shared" si="1"/>
        <v>0.30891672297765205</v>
      </c>
      <c r="Q30" s="5">
        <f t="shared" si="1"/>
        <v>0.23393713647939968</v>
      </c>
      <c r="S30" s="54" t="e">
        <f t="shared" si="5"/>
        <v>#NUM!</v>
      </c>
    </row>
    <row r="31" spans="4:19" ht="12.75">
      <c r="D31" s="27">
        <f t="shared" si="6"/>
        <v>190</v>
      </c>
      <c r="E31" s="27">
        <f t="shared" si="2"/>
        <v>0.41666666666666674</v>
      </c>
      <c r="F31" s="29">
        <f t="shared" si="3"/>
        <v>2.412253203385039</v>
      </c>
      <c r="G31" s="4">
        <f t="shared" si="0"/>
        <v>1</v>
      </c>
      <c r="H31" s="4">
        <f t="shared" si="0"/>
        <v>1.0657639391883735</v>
      </c>
      <c r="I31" s="4">
        <f t="shared" si="0"/>
        <v>1.5006514370934994</v>
      </c>
      <c r="J31" s="4">
        <f t="shared" si="0"/>
        <v>2.1199136928310653</v>
      </c>
      <c r="K31" s="5">
        <f t="shared" si="0"/>
        <v>2.803942004086371</v>
      </c>
      <c r="L31" s="3"/>
      <c r="M31" s="4">
        <f t="shared" si="4"/>
        <v>0.5833333333333333</v>
      </c>
      <c r="N31" s="4">
        <f t="shared" si="1"/>
        <v>0.5473382161696777</v>
      </c>
      <c r="O31" s="4">
        <f t="shared" si="1"/>
        <v>0.38872007110668444</v>
      </c>
      <c r="P31" s="4">
        <f t="shared" si="1"/>
        <v>0.27516843506695476</v>
      </c>
      <c r="Q31" s="5">
        <f t="shared" si="1"/>
        <v>0.20804044180771317</v>
      </c>
      <c r="S31" s="54" t="e">
        <f t="shared" si="5"/>
        <v>#NUM!</v>
      </c>
    </row>
    <row r="32" spans="4:19" ht="12.75">
      <c r="D32" s="27">
        <f t="shared" si="6"/>
        <v>200</v>
      </c>
      <c r="E32" s="27">
        <f t="shared" si="2"/>
        <v>0.4385964912280702</v>
      </c>
      <c r="F32" s="29">
        <f t="shared" si="3"/>
        <v>2.4749195664211157</v>
      </c>
      <c r="G32" s="4">
        <f aca="true" t="shared" si="7" ref="G32:K51">IF(G$10&lt;=COS($F32),1,((1+G$10^2-2*G$10*COS($F32))^0.5)/SIN($F32))</f>
        <v>1</v>
      </c>
      <c r="H32" s="4">
        <f t="shared" si="7"/>
        <v>1.1016960315108004</v>
      </c>
      <c r="I32" s="4">
        <f t="shared" si="7"/>
        <v>1.6171420973271875</v>
      </c>
      <c r="J32" s="4">
        <f t="shared" si="7"/>
        <v>2.307409209811469</v>
      </c>
      <c r="K32" s="5">
        <f t="shared" si="7"/>
        <v>3.056255918860803</v>
      </c>
      <c r="L32" s="3"/>
      <c r="M32" s="4">
        <f t="shared" si="4"/>
        <v>0.5614035087719298</v>
      </c>
      <c r="N32" s="4">
        <f t="shared" si="1"/>
        <v>0.5095811301072352</v>
      </c>
      <c r="O32" s="4">
        <f t="shared" si="1"/>
        <v>0.3471578098794271</v>
      </c>
      <c r="P32" s="4">
        <f t="shared" si="1"/>
        <v>0.24330470138749263</v>
      </c>
      <c r="Q32" s="5">
        <f t="shared" si="1"/>
        <v>0.18368995387702639</v>
      </c>
      <c r="S32" s="54" t="e">
        <f t="shared" si="5"/>
        <v>#NUM!</v>
      </c>
    </row>
    <row r="33" spans="4:19" ht="12.75">
      <c r="D33" s="27">
        <f t="shared" si="6"/>
        <v>210</v>
      </c>
      <c r="E33" s="27">
        <f t="shared" si="2"/>
        <v>0.46052631578947373</v>
      </c>
      <c r="F33" s="29">
        <f t="shared" si="3"/>
        <v>2.536037894682725</v>
      </c>
      <c r="G33" s="4">
        <f t="shared" si="7"/>
        <v>1</v>
      </c>
      <c r="H33" s="4">
        <f t="shared" si="7"/>
        <v>1.1490751490680238</v>
      </c>
      <c r="I33" s="4">
        <f t="shared" si="7"/>
        <v>1.756795304635153</v>
      </c>
      <c r="J33" s="4">
        <f t="shared" si="7"/>
        <v>2.528922825584956</v>
      </c>
      <c r="K33" s="5">
        <f t="shared" si="7"/>
        <v>3.35376451831895</v>
      </c>
      <c r="L33" s="3"/>
      <c r="M33" s="4">
        <f t="shared" si="4"/>
        <v>0.5394736842105263</v>
      </c>
      <c r="N33" s="4">
        <f t="shared" si="1"/>
        <v>0.4694851199663271</v>
      </c>
      <c r="O33" s="4">
        <f t="shared" si="1"/>
        <v>0.30707828213518756</v>
      </c>
      <c r="P33" s="4">
        <f t="shared" si="1"/>
        <v>0.2133215291319705</v>
      </c>
      <c r="Q33" s="5">
        <f t="shared" si="1"/>
        <v>0.16085616067073594</v>
      </c>
      <c r="S33" s="54" t="e">
        <f t="shared" si="5"/>
        <v>#NUM!</v>
      </c>
    </row>
    <row r="34" spans="4:19" ht="12.75">
      <c r="D34" s="27">
        <f t="shared" si="6"/>
        <v>220</v>
      </c>
      <c r="E34" s="27">
        <f t="shared" si="2"/>
        <v>0.48245614035087725</v>
      </c>
      <c r="F34" s="29">
        <f t="shared" si="3"/>
        <v>2.5957175397719014</v>
      </c>
      <c r="G34" s="4">
        <f t="shared" si="7"/>
        <v>1</v>
      </c>
      <c r="H34" s="4">
        <f t="shared" si="7"/>
        <v>1.2110766984117136</v>
      </c>
      <c r="I34" s="4">
        <f t="shared" si="7"/>
        <v>1.926165360290131</v>
      </c>
      <c r="J34" s="4">
        <f t="shared" si="7"/>
        <v>2.7943828868854403</v>
      </c>
      <c r="K34" s="5">
        <f t="shared" si="7"/>
        <v>3.7097297663637994</v>
      </c>
      <c r="L34" s="3"/>
      <c r="M34" s="4">
        <f t="shared" si="4"/>
        <v>0.5175438596491228</v>
      </c>
      <c r="N34" s="4">
        <f t="shared" si="1"/>
        <v>0.42734193493101147</v>
      </c>
      <c r="O34" s="4">
        <f t="shared" si="1"/>
        <v>0.26869129220098065</v>
      </c>
      <c r="P34" s="4">
        <f t="shared" si="1"/>
        <v>0.18520864197889722</v>
      </c>
      <c r="Q34" s="5">
        <f t="shared" si="1"/>
        <v>0.13950985442166278</v>
      </c>
      <c r="S34" s="54" t="e">
        <f t="shared" si="5"/>
        <v>#NUM!</v>
      </c>
    </row>
    <row r="35" spans="4:19" ht="12.75">
      <c r="D35" s="27">
        <f t="shared" si="6"/>
        <v>230</v>
      </c>
      <c r="E35" s="27">
        <f t="shared" si="2"/>
        <v>0.5043859649122807</v>
      </c>
      <c r="F35" s="29">
        <f t="shared" si="3"/>
        <v>2.6540555550500815</v>
      </c>
      <c r="G35" s="4">
        <f t="shared" si="7"/>
        <v>1</v>
      </c>
      <c r="H35" s="4">
        <f t="shared" si="7"/>
        <v>1.2923460776839744</v>
      </c>
      <c r="I35" s="4">
        <f t="shared" si="7"/>
        <v>2.1346933249239193</v>
      </c>
      <c r="J35" s="4">
        <f t="shared" si="7"/>
        <v>3.1180331291026544</v>
      </c>
      <c r="K35" s="5">
        <f t="shared" si="7"/>
        <v>4.143163452318291</v>
      </c>
      <c r="L35" s="3"/>
      <c r="M35" s="4">
        <f t="shared" si="4"/>
        <v>0.4956140350877193</v>
      </c>
      <c r="N35" s="4">
        <f t="shared" si="1"/>
        <v>0.38349946941140867</v>
      </c>
      <c r="O35" s="4">
        <f t="shared" si="1"/>
        <v>0.2321710708049284</v>
      </c>
      <c r="P35" s="4">
        <f t="shared" si="1"/>
        <v>0.15895085605788709</v>
      </c>
      <c r="Q35" s="5">
        <f t="shared" si="1"/>
        <v>0.11962212951323473</v>
      </c>
      <c r="S35" s="54" t="e">
        <f t="shared" si="5"/>
        <v>#NUM!</v>
      </c>
    </row>
    <row r="36" spans="4:19" ht="12.75">
      <c r="D36" s="27">
        <f t="shared" si="6"/>
        <v>240</v>
      </c>
      <c r="E36" s="27">
        <f t="shared" si="2"/>
        <v>0.5263157894736843</v>
      </c>
      <c r="F36" s="29">
        <f t="shared" si="3"/>
        <v>2.711138549079501</v>
      </c>
      <c r="G36" s="4">
        <f t="shared" si="7"/>
        <v>1</v>
      </c>
      <c r="H36" s="4">
        <f t="shared" si="7"/>
        <v>1.3998719836374254</v>
      </c>
      <c r="I36" s="4">
        <f t="shared" si="7"/>
        <v>2.3964521491414548</v>
      </c>
      <c r="J36" s="4">
        <f t="shared" si="7"/>
        <v>3.521053207101359</v>
      </c>
      <c r="K36" s="5">
        <f t="shared" si="7"/>
        <v>4.6823220652700925</v>
      </c>
      <c r="L36" s="3"/>
      <c r="M36" s="4">
        <f t="shared" si="4"/>
        <v>0.4736842105263157</v>
      </c>
      <c r="N36" s="4">
        <f t="shared" si="1"/>
        <v>0.33837680592442126</v>
      </c>
      <c r="O36" s="4">
        <f t="shared" si="1"/>
        <v>0.19766061704842147</v>
      </c>
      <c r="P36" s="4">
        <f t="shared" si="1"/>
        <v>0.13452912599303415</v>
      </c>
      <c r="Q36" s="5">
        <f t="shared" si="1"/>
        <v>0.10116438039146117</v>
      </c>
      <c r="S36" s="54" t="e">
        <f t="shared" si="5"/>
        <v>#NUM!</v>
      </c>
    </row>
    <row r="37" spans="4:19" ht="12.75">
      <c r="D37" s="27">
        <f t="shared" si="6"/>
        <v>250</v>
      </c>
      <c r="E37" s="27">
        <f t="shared" si="2"/>
        <v>0.5482456140350878</v>
      </c>
      <c r="F37" s="29">
        <f t="shared" si="3"/>
        <v>2.7670441946809605</v>
      </c>
      <c r="G37" s="4">
        <f t="shared" si="7"/>
        <v>1</v>
      </c>
      <c r="H37" s="4">
        <f t="shared" si="7"/>
        <v>1.5445858586524883</v>
      </c>
      <c r="I37" s="4">
        <f t="shared" si="7"/>
        <v>2.733343263990716</v>
      </c>
      <c r="J37" s="4">
        <f t="shared" si="7"/>
        <v>4.036355784895493</v>
      </c>
      <c r="K37" s="5">
        <f t="shared" si="7"/>
        <v>5.371103550027397</v>
      </c>
      <c r="L37" s="3"/>
      <c r="M37" s="4">
        <f t="shared" si="4"/>
        <v>0.45175438596491224</v>
      </c>
      <c r="N37" s="4">
        <f t="shared" si="1"/>
        <v>0.2924760598022224</v>
      </c>
      <c r="O37" s="4">
        <f t="shared" si="1"/>
        <v>0.16527539439204758</v>
      </c>
      <c r="P37" s="4">
        <f t="shared" si="1"/>
        <v>0.11192134936554132</v>
      </c>
      <c r="Q37" s="5">
        <f t="shared" si="1"/>
        <v>0.08410829948765519</v>
      </c>
      <c r="S37" s="54" t="e">
        <f t="shared" si="5"/>
        <v>#NUM!</v>
      </c>
    </row>
    <row r="38" spans="4:19" ht="12.75">
      <c r="D38" s="27">
        <f t="shared" si="6"/>
        <v>260</v>
      </c>
      <c r="E38" s="27">
        <f t="shared" si="2"/>
        <v>0.5701754385964913</v>
      </c>
      <c r="F38" s="29">
        <f t="shared" si="3"/>
        <v>2.8218424687303703</v>
      </c>
      <c r="G38" s="4">
        <f t="shared" si="7"/>
        <v>1</v>
      </c>
      <c r="H38" s="4">
        <f t="shared" si="7"/>
        <v>1.744502501378972</v>
      </c>
      <c r="I38" s="4">
        <f t="shared" si="7"/>
        <v>3.181375794212347</v>
      </c>
      <c r="J38" s="4">
        <f t="shared" si="7"/>
        <v>4.71800708802807</v>
      </c>
      <c r="K38" s="5">
        <f t="shared" si="7"/>
        <v>6.2816085355079325</v>
      </c>
      <c r="L38" s="3"/>
      <c r="M38" s="4">
        <f t="shared" si="4"/>
        <v>0.42982456140350866</v>
      </c>
      <c r="N38" s="4">
        <f t="shared" si="1"/>
        <v>0.24638804533885533</v>
      </c>
      <c r="O38" s="4">
        <f t="shared" si="1"/>
        <v>0.1351065039802774</v>
      </c>
      <c r="P38" s="4">
        <f t="shared" si="1"/>
        <v>0.09110299187429949</v>
      </c>
      <c r="Q38" s="5">
        <f t="shared" si="1"/>
        <v>0.06842587515185757</v>
      </c>
      <c r="S38" s="54" t="e">
        <f t="shared" si="5"/>
        <v>#NUM!</v>
      </c>
    </row>
    <row r="39" spans="4:19" ht="12.75">
      <c r="D39" s="27">
        <f t="shared" si="6"/>
        <v>270</v>
      </c>
      <c r="E39" s="27">
        <f t="shared" si="2"/>
        <v>0.5921052631578948</v>
      </c>
      <c r="F39" s="29">
        <f t="shared" si="3"/>
        <v>2.875596679185559</v>
      </c>
      <c r="G39" s="4">
        <f t="shared" si="7"/>
        <v>1</v>
      </c>
      <c r="H39" s="4">
        <f t="shared" si="7"/>
        <v>2.0314654147285607</v>
      </c>
      <c r="I39" s="4">
        <f t="shared" si="7"/>
        <v>3.8041567527672435</v>
      </c>
      <c r="J39" s="4">
        <f t="shared" si="7"/>
        <v>5.661463571182214</v>
      </c>
      <c r="K39" s="5">
        <f t="shared" si="7"/>
        <v>7.541122942628255</v>
      </c>
      <c r="L39" s="3"/>
      <c r="M39" s="4">
        <f t="shared" si="4"/>
        <v>0.4078947368421052</v>
      </c>
      <c r="N39" s="4">
        <f t="shared" si="1"/>
        <v>0.20078842292109958</v>
      </c>
      <c r="O39" s="4">
        <f t="shared" si="1"/>
        <v>0.10722343040816913</v>
      </c>
      <c r="P39" s="4">
        <f t="shared" si="1"/>
        <v>0.07204757775327865</v>
      </c>
      <c r="Q39" s="5">
        <f t="shared" si="1"/>
        <v>0.05408938959692182</v>
      </c>
      <c r="S39" s="54" t="e">
        <f t="shared" si="5"/>
        <v>#NUM!</v>
      </c>
    </row>
    <row r="40" spans="4:19" ht="12.75">
      <c r="D40" s="27">
        <f t="shared" si="6"/>
        <v>280</v>
      </c>
      <c r="E40" s="27">
        <f t="shared" si="2"/>
        <v>0.6140350877192983</v>
      </c>
      <c r="F40" s="29">
        <f t="shared" si="3"/>
        <v>2.928364322340326</v>
      </c>
      <c r="G40" s="4">
        <f t="shared" si="7"/>
        <v>1</v>
      </c>
      <c r="H40" s="4">
        <f t="shared" si="7"/>
        <v>2.46746808344193</v>
      </c>
      <c r="I40" s="4">
        <f t="shared" si="7"/>
        <v>4.725535782203202</v>
      </c>
      <c r="J40" s="4">
        <f t="shared" si="7"/>
        <v>7.052540133129514</v>
      </c>
      <c r="K40" s="5">
        <f t="shared" si="7"/>
        <v>9.397409241081476</v>
      </c>
      <c r="L40" s="3"/>
      <c r="M40" s="4">
        <f t="shared" si="4"/>
        <v>0.38596491228070173</v>
      </c>
      <c r="N40" s="4">
        <f t="shared" si="1"/>
        <v>0.15642144061385793</v>
      </c>
      <c r="O40" s="4">
        <f t="shared" si="1"/>
        <v>0.08167643418007346</v>
      </c>
      <c r="P40" s="4">
        <f t="shared" si="1"/>
        <v>0.05472707776133315</v>
      </c>
      <c r="Q40" s="5">
        <f t="shared" si="1"/>
        <v>0.041071416853213895</v>
      </c>
      <c r="S40" s="54" t="e">
        <f t="shared" si="5"/>
        <v>#NUM!</v>
      </c>
    </row>
    <row r="41" spans="4:19" ht="12.75">
      <c r="D41" s="27">
        <f t="shared" si="6"/>
        <v>290</v>
      </c>
      <c r="E41" s="27">
        <f t="shared" si="2"/>
        <v>0.6359649122807018</v>
      </c>
      <c r="F41" s="29">
        <f t="shared" si="3"/>
        <v>2.9801978033963485</v>
      </c>
      <c r="G41" s="4">
        <f t="shared" si="7"/>
        <v>1</v>
      </c>
      <c r="H41" s="4">
        <f t="shared" si="7"/>
        <v>3.191331331599177</v>
      </c>
      <c r="I41" s="4">
        <f t="shared" si="7"/>
        <v>6.222965673308109</v>
      </c>
      <c r="J41" s="4">
        <f t="shared" si="7"/>
        <v>9.307451786599866</v>
      </c>
      <c r="K41" s="5">
        <f t="shared" si="7"/>
        <v>12.405428917783398</v>
      </c>
      <c r="L41" s="3"/>
      <c r="M41" s="4">
        <f t="shared" si="4"/>
        <v>0.36403508771929816</v>
      </c>
      <c r="N41" s="4">
        <f t="shared" si="1"/>
        <v>0.1140699757855854</v>
      </c>
      <c r="O41" s="4">
        <f t="shared" si="1"/>
        <v>0.058498649491308896</v>
      </c>
      <c r="P41" s="4">
        <f t="shared" si="1"/>
        <v>0.039112218474599794</v>
      </c>
      <c r="Q41" s="5">
        <f t="shared" si="1"/>
        <v>0.0293448207338843</v>
      </c>
      <c r="S41" s="54" t="e">
        <f t="shared" si="5"/>
        <v>#NUM!</v>
      </c>
    </row>
    <row r="42" spans="4:19" ht="12.75">
      <c r="D42" s="27">
        <f t="shared" si="6"/>
        <v>300</v>
      </c>
      <c r="E42" s="27">
        <f t="shared" si="2"/>
        <v>0.6578947368421053</v>
      </c>
      <c r="F42" s="29">
        <f t="shared" si="3"/>
        <v>3.031145046080957</v>
      </c>
      <c r="G42" s="4">
        <f t="shared" si="7"/>
        <v>1</v>
      </c>
      <c r="H42" s="4">
        <f t="shared" si="7"/>
        <v>4.591197634158695</v>
      </c>
      <c r="I42" s="4">
        <f t="shared" si="7"/>
        <v>9.072500818656005</v>
      </c>
      <c r="J42" s="4">
        <f t="shared" si="7"/>
        <v>13.590312065783491</v>
      </c>
      <c r="K42" s="5">
        <f t="shared" si="7"/>
        <v>18.117340548173832</v>
      </c>
      <c r="L42" s="3"/>
      <c r="M42" s="4">
        <f t="shared" si="4"/>
        <v>0.3421052631578947</v>
      </c>
      <c r="N42" s="4">
        <f t="shared" si="1"/>
        <v>0.074513294878142</v>
      </c>
      <c r="O42" s="4">
        <f t="shared" si="1"/>
        <v>0.03770793411827699</v>
      </c>
      <c r="P42" s="4">
        <f t="shared" si="1"/>
        <v>0.025172730508464015</v>
      </c>
      <c r="Q42" s="5">
        <f t="shared" si="1"/>
        <v>0.018882752810669985</v>
      </c>
      <c r="S42" s="54" t="e">
        <f t="shared" si="5"/>
        <v>#NUM!</v>
      </c>
    </row>
    <row r="43" spans="4:19" ht="12.75">
      <c r="D43" s="27">
        <f t="shared" si="6"/>
        <v>310</v>
      </c>
      <c r="E43" s="27">
        <f t="shared" si="2"/>
        <v>0.6798245614035089</v>
      </c>
      <c r="F43" s="29">
        <f t="shared" si="3"/>
        <v>3.08125001150407</v>
      </c>
      <c r="G43" s="4">
        <f t="shared" si="7"/>
        <v>1</v>
      </c>
      <c r="H43" s="4">
        <f t="shared" si="7"/>
        <v>8.32117081775823</v>
      </c>
      <c r="I43" s="4">
        <f t="shared" si="7"/>
        <v>16.582090139381258</v>
      </c>
      <c r="J43" s="4">
        <f t="shared" si="7"/>
        <v>24.863073013971977</v>
      </c>
      <c r="K43" s="5">
        <f t="shared" si="7"/>
        <v>33.14908660432321</v>
      </c>
      <c r="L43" s="3"/>
      <c r="M43" s="4">
        <f t="shared" si="4"/>
        <v>0.3201754385964911</v>
      </c>
      <c r="N43" s="4">
        <f t="shared" si="1"/>
        <v>0.0384772101917682</v>
      </c>
      <c r="O43" s="4">
        <f t="shared" si="1"/>
        <v>0.019308509114668103</v>
      </c>
      <c r="P43" s="4">
        <f t="shared" si="1"/>
        <v>0.012877548902203936</v>
      </c>
      <c r="Q43" s="5">
        <f t="shared" si="1"/>
        <v>0.009658650400181306</v>
      </c>
      <c r="S43" s="54" t="e">
        <f t="shared" si="5"/>
        <v>#NUM!</v>
      </c>
    </row>
    <row r="44" spans="4:19" ht="12.75">
      <c r="D44" s="27">
        <f t="shared" si="6"/>
        <v>320</v>
      </c>
      <c r="E44" s="27">
        <f t="shared" si="2"/>
        <v>0.7017543859649124</v>
      </c>
      <c r="F44" s="29">
        <f t="shared" si="3"/>
        <v>3.1305531422428428</v>
      </c>
      <c r="G44" s="4">
        <f t="shared" si="7"/>
        <v>1</v>
      </c>
      <c r="H44" s="4">
        <f t="shared" si="7"/>
        <v>45.29829923088194</v>
      </c>
      <c r="I44" s="4">
        <f t="shared" si="7"/>
        <v>90.5855595109145</v>
      </c>
      <c r="J44" s="4">
        <f t="shared" si="7"/>
        <v>135.87649931667016</v>
      </c>
      <c r="K44" s="5">
        <f t="shared" si="7"/>
        <v>181.16835909494077</v>
      </c>
      <c r="L44" s="3"/>
      <c r="M44" s="4">
        <f t="shared" si="4"/>
        <v>0.29824561403508765</v>
      </c>
      <c r="N44" s="4">
        <f t="shared" si="1"/>
        <v>0.00658403558409451</v>
      </c>
      <c r="O44" s="4">
        <f t="shared" si="1"/>
        <v>0.0032924189644062698</v>
      </c>
      <c r="P44" s="4">
        <f t="shared" si="1"/>
        <v>0.0021949756987777874</v>
      </c>
      <c r="Q44" s="5">
        <f t="shared" si="1"/>
        <v>0.0016462345606320411</v>
      </c>
      <c r="S44" s="54" t="e">
        <f t="shared" si="5"/>
        <v>#NUM!</v>
      </c>
    </row>
    <row r="45" spans="4:19" ht="12.75">
      <c r="D45" s="27">
        <f t="shared" si="6"/>
        <v>330</v>
      </c>
      <c r="E45" s="27">
        <f t="shared" si="2"/>
        <v>0.7236842105263159</v>
      </c>
      <c r="F45" s="29">
        <f t="shared" si="3"/>
        <v>3.1790917444168296</v>
      </c>
      <c r="G45" s="4">
        <f t="shared" si="7"/>
        <v>1</v>
      </c>
      <c r="H45" s="4">
        <f t="shared" si="7"/>
        <v>-13.355520618334515</v>
      </c>
      <c r="I45" s="4">
        <f t="shared" si="7"/>
        <v>-26.67356407927736</v>
      </c>
      <c r="J45" s="4">
        <f t="shared" si="7"/>
        <v>-40.00409504965123</v>
      </c>
      <c r="K45" s="5">
        <f t="shared" si="7"/>
        <v>-53.337751463081034</v>
      </c>
      <c r="L45" s="3"/>
      <c r="M45" s="4">
        <f t="shared" si="4"/>
        <v>0.27631578947368407</v>
      </c>
      <c r="N45" s="4">
        <f t="shared" si="1"/>
        <v>-0.020689256328529537</v>
      </c>
      <c r="O45" s="4">
        <f t="shared" si="1"/>
        <v>-0.01035916267703997</v>
      </c>
      <c r="P45" s="4">
        <f t="shared" si="1"/>
        <v>-0.006907187604937288</v>
      </c>
      <c r="Q45" s="5">
        <f t="shared" si="1"/>
        <v>-0.005180491901030783</v>
      </c>
      <c r="S45" s="54" t="e">
        <f t="shared" si="5"/>
        <v>#NUM!</v>
      </c>
    </row>
    <row r="46" spans="4:19" ht="12.75">
      <c r="D46" s="27">
        <f t="shared" si="6"/>
        <v>340</v>
      </c>
      <c r="E46" s="27">
        <f t="shared" si="2"/>
        <v>0.7456140350877194</v>
      </c>
      <c r="F46" s="29">
        <f t="shared" si="3"/>
        <v>3.226900318019127</v>
      </c>
      <c r="G46" s="4">
        <f t="shared" si="7"/>
        <v>1</v>
      </c>
      <c r="H46" s="4">
        <f t="shared" si="7"/>
        <v>-5.910778719127142</v>
      </c>
      <c r="I46" s="4">
        <f t="shared" si="7"/>
        <v>-11.736506173014579</v>
      </c>
      <c r="J46" s="4">
        <f t="shared" si="7"/>
        <v>-17.59052693373729</v>
      </c>
      <c r="K46" s="5">
        <f t="shared" si="7"/>
        <v>-23.45166277768955</v>
      </c>
      <c r="L46" s="3"/>
      <c r="M46" s="4">
        <f t="shared" si="4"/>
        <v>0.2543859649122806</v>
      </c>
      <c r="N46" s="4">
        <f t="shared" si="1"/>
        <v>-0.043037639708807494</v>
      </c>
      <c r="O46" s="4">
        <f t="shared" si="1"/>
        <v>-0.021674760883880685</v>
      </c>
      <c r="P46" s="4">
        <f t="shared" si="1"/>
        <v>-0.014461531815990554</v>
      </c>
      <c r="Q46" s="5">
        <f t="shared" si="1"/>
        <v>-0.010847246411639842</v>
      </c>
      <c r="S46" s="54" t="e">
        <f t="shared" si="5"/>
        <v>#NUM!</v>
      </c>
    </row>
    <row r="47" spans="4:19" ht="12.75">
      <c r="D47" s="27">
        <f t="shared" si="6"/>
        <v>350</v>
      </c>
      <c r="E47" s="27">
        <f t="shared" si="2"/>
        <v>0.7675438596491229</v>
      </c>
      <c r="F47" s="29">
        <f t="shared" si="3"/>
        <v>3.274010843819038</v>
      </c>
      <c r="G47" s="4">
        <f t="shared" si="7"/>
        <v>1</v>
      </c>
      <c r="H47" s="4">
        <f t="shared" si="7"/>
        <v>-3.8527092252399466</v>
      </c>
      <c r="I47" s="4">
        <f t="shared" si="7"/>
        <v>-7.573947486144163</v>
      </c>
      <c r="J47" s="4">
        <f t="shared" si="7"/>
        <v>-11.338797684627975</v>
      </c>
      <c r="K47" s="5">
        <f t="shared" si="7"/>
        <v>-15.114705607599994</v>
      </c>
      <c r="L47" s="3"/>
      <c r="M47" s="4">
        <f t="shared" si="4"/>
        <v>0.23245614035087714</v>
      </c>
      <c r="N47" s="4">
        <f t="shared" si="1"/>
        <v>-0.06033576030809846</v>
      </c>
      <c r="O47" s="4">
        <f t="shared" si="1"/>
        <v>-0.030691543712989055</v>
      </c>
      <c r="P47" s="4">
        <f t="shared" si="1"/>
        <v>-0.02050095140739818</v>
      </c>
      <c r="Q47" s="5">
        <f t="shared" si="1"/>
        <v>-0.015379468604005974</v>
      </c>
      <c r="S47" s="54" t="e">
        <f t="shared" si="5"/>
        <v>#NUM!</v>
      </c>
    </row>
    <row r="48" spans="4:19" ht="12.75">
      <c r="D48" s="27">
        <f t="shared" si="6"/>
        <v>360</v>
      </c>
      <c r="E48" s="27">
        <f t="shared" si="2"/>
        <v>0.7894736842105264</v>
      </c>
      <c r="F48" s="29">
        <f t="shared" si="3"/>
        <v>3.3204530336171527</v>
      </c>
      <c r="G48" s="4">
        <f t="shared" si="7"/>
        <v>1</v>
      </c>
      <c r="H48" s="4">
        <f t="shared" si="7"/>
        <v>-2.89872018933504</v>
      </c>
      <c r="I48" s="4">
        <f t="shared" si="7"/>
        <v>-5.620874820950605</v>
      </c>
      <c r="J48" s="4">
        <f t="shared" si="7"/>
        <v>-8.401369272084917</v>
      </c>
      <c r="K48" s="5">
        <f t="shared" si="7"/>
        <v>-11.196825193574607</v>
      </c>
      <c r="L48" s="3"/>
      <c r="M48" s="4">
        <f t="shared" si="4"/>
        <v>0.21052631578947356</v>
      </c>
      <c r="N48" s="4">
        <f t="shared" si="1"/>
        <v>-0.07262733276707464</v>
      </c>
      <c r="O48" s="4">
        <f t="shared" si="1"/>
        <v>-0.03745436831376886</v>
      </c>
      <c r="P48" s="4">
        <f t="shared" si="1"/>
        <v>-0.02505857187934658</v>
      </c>
      <c r="Q48" s="5">
        <f t="shared" si="1"/>
        <v>-0.01880232227884435</v>
      </c>
      <c r="S48" s="54" t="e">
        <f t="shared" si="5"/>
        <v>#NUM!</v>
      </c>
    </row>
    <row r="49" spans="4:19" ht="12.75">
      <c r="D49" s="27">
        <f t="shared" si="6"/>
        <v>370</v>
      </c>
      <c r="E49" s="27">
        <f t="shared" si="2"/>
        <v>0.8114035087719299</v>
      </c>
      <c r="F49" s="29">
        <f t="shared" si="3"/>
        <v>3.366254549416912</v>
      </c>
      <c r="G49" s="4">
        <f t="shared" si="7"/>
        <v>1</v>
      </c>
      <c r="H49" s="4">
        <f t="shared" si="7"/>
        <v>-2.354504273397859</v>
      </c>
      <c r="I49" s="4">
        <f t="shared" si="7"/>
        <v>-4.488798412570484</v>
      </c>
      <c r="J49" s="4">
        <f t="shared" si="7"/>
        <v>-6.695490093957981</v>
      </c>
      <c r="K49" s="5">
        <f t="shared" si="7"/>
        <v>-8.921015614952777</v>
      </c>
      <c r="L49" s="3"/>
      <c r="M49" s="4">
        <f t="shared" si="4"/>
        <v>0.1885964912280701</v>
      </c>
      <c r="N49" s="4">
        <f t="shared" si="1"/>
        <v>-0.08010029684758252</v>
      </c>
      <c r="O49" s="4">
        <f t="shared" si="1"/>
        <v>-0.042014916664540394</v>
      </c>
      <c r="P49" s="4">
        <f t="shared" si="1"/>
        <v>-0.028167690278305364</v>
      </c>
      <c r="Q49" s="5">
        <f t="shared" si="1"/>
        <v>-0.021140697356471158</v>
      </c>
      <c r="S49" s="54" t="e">
        <f t="shared" si="5"/>
        <v>#NUM!</v>
      </c>
    </row>
    <row r="50" spans="4:19" ht="12.75">
      <c r="D50" s="27">
        <f t="shared" si="6"/>
        <v>380</v>
      </c>
      <c r="E50" s="27">
        <f t="shared" si="2"/>
        <v>0.8333333333333335</v>
      </c>
      <c r="F50" s="29">
        <f t="shared" si="3"/>
        <v>3.4114411961050655</v>
      </c>
      <c r="G50" s="4">
        <f t="shared" si="7"/>
        <v>1</v>
      </c>
      <c r="H50" s="4">
        <f t="shared" si="7"/>
        <v>-2.006733908878111</v>
      </c>
      <c r="I50" s="4">
        <f t="shared" si="7"/>
        <v>-3.7511422699789807</v>
      </c>
      <c r="J50" s="4">
        <f t="shared" si="7"/>
        <v>-5.581280305003183</v>
      </c>
      <c r="K50" s="5">
        <f t="shared" si="7"/>
        <v>-7.434100182350337</v>
      </c>
      <c r="L50" s="3"/>
      <c r="M50" s="4">
        <f t="shared" si="4"/>
        <v>0.16666666666666652</v>
      </c>
      <c r="N50" s="4">
        <f t="shared" si="1"/>
        <v>-0.08305369532517819</v>
      </c>
      <c r="O50" s="4">
        <f t="shared" si="1"/>
        <v>-0.04443091055237434</v>
      </c>
      <c r="P50" s="4">
        <f t="shared" si="1"/>
        <v>-0.029861726621625298</v>
      </c>
      <c r="Q50" s="5">
        <f t="shared" si="1"/>
        <v>-0.02241921181831233</v>
      </c>
      <c r="S50" s="54" t="e">
        <f t="shared" si="5"/>
        <v>#NUM!</v>
      </c>
    </row>
    <row r="51" spans="4:19" ht="12.75">
      <c r="D51" s="27">
        <f t="shared" si="6"/>
        <v>390</v>
      </c>
      <c r="E51" s="27">
        <f t="shared" si="2"/>
        <v>0.855263157894737</v>
      </c>
      <c r="F51" s="29">
        <f t="shared" si="3"/>
        <v>3.4560370914525014</v>
      </c>
      <c r="G51" s="4">
        <f t="shared" si="7"/>
        <v>1</v>
      </c>
      <c r="H51" s="4">
        <f t="shared" si="7"/>
        <v>-1.7680527925472895</v>
      </c>
      <c r="I51" s="4">
        <f t="shared" si="7"/>
        <v>-3.2332303973561127</v>
      </c>
      <c r="J51" s="4">
        <f t="shared" si="7"/>
        <v>-4.796710990745081</v>
      </c>
      <c r="K51" s="5">
        <f t="shared" si="7"/>
        <v>-6.386703629907647</v>
      </c>
      <c r="L51" s="3"/>
      <c r="M51" s="4">
        <f t="shared" si="4"/>
        <v>0.14473684210526305</v>
      </c>
      <c r="N51" s="4">
        <f t="shared" si="1"/>
        <v>-0.08186228528659266</v>
      </c>
      <c r="O51" s="4">
        <f t="shared" si="1"/>
        <v>-0.04476539693045621</v>
      </c>
      <c r="P51" s="4">
        <f t="shared" si="1"/>
        <v>-0.03017418443273374</v>
      </c>
      <c r="Q51" s="5">
        <f t="shared" si="1"/>
        <v>-0.0226622136382671</v>
      </c>
      <c r="S51" s="54" t="e">
        <f t="shared" si="5"/>
        <v>#NUM!</v>
      </c>
    </row>
    <row r="52" spans="4:19" ht="12.75">
      <c r="D52" s="27">
        <f t="shared" si="6"/>
        <v>400</v>
      </c>
      <c r="E52" s="27">
        <f t="shared" si="2"/>
        <v>0.8771929824561404</v>
      </c>
      <c r="F52" s="29">
        <f t="shared" si="3"/>
        <v>3.500064816615282</v>
      </c>
      <c r="G52" s="4">
        <f aca="true" t="shared" si="8" ref="G52:K58">IF(G$10&lt;=COS($F52),1,((1+G$10^2-2*G$10*COS($F52))^0.5)/SIN($F52))</f>
        <v>1</v>
      </c>
      <c r="H52" s="4">
        <f t="shared" si="8"/>
        <v>-1.5960649395694049</v>
      </c>
      <c r="I52" s="4">
        <f t="shared" si="8"/>
        <v>-2.8502702455777253</v>
      </c>
      <c r="J52" s="4">
        <f t="shared" si="8"/>
        <v>-4.214579206841601</v>
      </c>
      <c r="K52" s="5">
        <f t="shared" si="8"/>
        <v>-5.609218799892754</v>
      </c>
      <c r="L52" s="3"/>
      <c r="M52" s="4">
        <f t="shared" si="4"/>
        <v>0.12280701754385959</v>
      </c>
      <c r="N52" s="4">
        <f t="shared" si="1"/>
        <v>-0.07694362209158678</v>
      </c>
      <c r="O52" s="4">
        <f t="shared" si="1"/>
        <v>-0.04308609604103265</v>
      </c>
      <c r="P52" s="4">
        <f t="shared" si="1"/>
        <v>-0.02913861895026312</v>
      </c>
      <c r="Q52" s="5">
        <f t="shared" si="1"/>
        <v>-0.02189378270396719</v>
      </c>
      <c r="S52" s="54" t="e">
        <f t="shared" si="5"/>
        <v>#NUM!</v>
      </c>
    </row>
    <row r="53" spans="4:19" ht="12.75">
      <c r="D53" s="27">
        <f t="shared" si="6"/>
        <v>410</v>
      </c>
      <c r="E53" s="27">
        <f t="shared" si="2"/>
        <v>0.899122807017544</v>
      </c>
      <c r="F53" s="29">
        <f t="shared" si="3"/>
        <v>3.5435455498019035</v>
      </c>
      <c r="G53" s="4">
        <f t="shared" si="8"/>
        <v>1</v>
      </c>
      <c r="H53" s="4">
        <f t="shared" si="8"/>
        <v>-1.4677203647414347</v>
      </c>
      <c r="I53" s="4">
        <f t="shared" si="8"/>
        <v>-2.5561304839701218</v>
      </c>
      <c r="J53" s="4">
        <f t="shared" si="8"/>
        <v>-3.7656745157576474</v>
      </c>
      <c r="K53" s="5">
        <f t="shared" si="8"/>
        <v>-5.009361994477193</v>
      </c>
      <c r="L53" s="3"/>
      <c r="M53" s="4">
        <f t="shared" si="4"/>
        <v>0.10087719298245601</v>
      </c>
      <c r="N53" s="4">
        <f t="shared" si="1"/>
        <v>-0.06873052619953757</v>
      </c>
      <c r="O53" s="4">
        <f t="shared" si="1"/>
        <v>-0.039464805734711915</v>
      </c>
      <c r="P53" s="4">
        <f t="shared" si="1"/>
        <v>-0.026788611857007427</v>
      </c>
      <c r="Q53" s="5">
        <f t="shared" si="1"/>
        <v>-0.020137732727974703</v>
      </c>
      <c r="S53" s="54" t="e">
        <f t="shared" si="5"/>
        <v>#NUM!</v>
      </c>
    </row>
    <row r="54" spans="4:19" ht="12.75">
      <c r="D54" s="27">
        <f t="shared" si="6"/>
        <v>420</v>
      </c>
      <c r="E54" s="27">
        <f t="shared" si="2"/>
        <v>0.9210526315789475</v>
      </c>
      <c r="F54" s="29">
        <f t="shared" si="3"/>
        <v>3.586499185352421</v>
      </c>
      <c r="G54" s="4">
        <f t="shared" si="8"/>
        <v>1</v>
      </c>
      <c r="H54" s="4">
        <f t="shared" si="8"/>
        <v>-1.3694228070886785</v>
      </c>
      <c r="I54" s="4">
        <f t="shared" si="8"/>
        <v>-2.323563067452847</v>
      </c>
      <c r="J54" s="4">
        <f t="shared" si="8"/>
        <v>-3.409111980634044</v>
      </c>
      <c r="K54" s="5">
        <f t="shared" si="8"/>
        <v>-4.532616940442873</v>
      </c>
      <c r="L54" s="3"/>
      <c r="M54" s="4">
        <f t="shared" si="4"/>
        <v>0.07894736842105254</v>
      </c>
      <c r="N54" s="4">
        <f t="shared" si="1"/>
        <v>-0.05765010485614048</v>
      </c>
      <c r="O54" s="4">
        <f t="shared" si="1"/>
        <v>-0.033976856288904955</v>
      </c>
      <c r="P54" s="4">
        <f t="shared" si="1"/>
        <v>-0.023157751599103972</v>
      </c>
      <c r="Q54" s="5">
        <f t="shared" si="1"/>
        <v>-0.0174176131489591</v>
      </c>
      <c r="S54" s="54" t="e">
        <f t="shared" si="5"/>
        <v>#NUM!</v>
      </c>
    </row>
    <row r="55" spans="4:19" ht="12.75">
      <c r="D55" s="27">
        <f t="shared" si="6"/>
        <v>430</v>
      </c>
      <c r="E55" s="27">
        <f t="shared" si="2"/>
        <v>0.942982456140351</v>
      </c>
      <c r="F55" s="29">
        <f t="shared" si="3"/>
        <v>3.6289444401294273</v>
      </c>
      <c r="G55" s="4">
        <f t="shared" si="8"/>
        <v>1</v>
      </c>
      <c r="H55" s="4">
        <f t="shared" si="8"/>
        <v>-1.2926448409011522</v>
      </c>
      <c r="I55" s="4">
        <f t="shared" si="8"/>
        <v>-2.135439685972161</v>
      </c>
      <c r="J55" s="4">
        <f t="shared" si="8"/>
        <v>-3.1191867443860812</v>
      </c>
      <c r="K55" s="5">
        <f t="shared" si="8"/>
        <v>-4.144707536907187</v>
      </c>
      <c r="L55" s="3"/>
      <c r="M55" s="4">
        <f t="shared" si="4"/>
        <v>0.05701754385964897</v>
      </c>
      <c r="N55" s="4">
        <f t="shared" si="1"/>
        <v>-0.04410921086406058</v>
      </c>
      <c r="O55" s="4">
        <f t="shared" si="1"/>
        <v>-0.026700610761428118</v>
      </c>
      <c r="P55" s="4">
        <f t="shared" si="1"/>
        <v>-0.0182796185455293</v>
      </c>
      <c r="Q55" s="5">
        <f t="shared" si="1"/>
        <v>-0.013756711022895456</v>
      </c>
      <c r="S55" s="54" t="e">
        <f t="shared" si="5"/>
        <v>#NUM!</v>
      </c>
    </row>
    <row r="56" spans="4:19" ht="12.75">
      <c r="D56" s="27">
        <f t="shared" si="6"/>
        <v>440</v>
      </c>
      <c r="E56" s="27">
        <f t="shared" si="2"/>
        <v>0.9649122807017545</v>
      </c>
      <c r="F56" s="29">
        <f t="shared" si="3"/>
        <v>3.670898948835147</v>
      </c>
      <c r="G56" s="4">
        <f t="shared" si="8"/>
        <v>1</v>
      </c>
      <c r="H56" s="4">
        <f t="shared" si="8"/>
        <v>-1.2317763320555786</v>
      </c>
      <c r="I56" s="4">
        <f t="shared" si="8"/>
        <v>-1.9804541601829622</v>
      </c>
      <c r="J56" s="4">
        <f t="shared" si="8"/>
        <v>-2.8789275380343824</v>
      </c>
      <c r="K56" s="5">
        <f t="shared" si="8"/>
        <v>-3.823002510882307</v>
      </c>
      <c r="L56" s="3"/>
      <c r="M56" s="4">
        <f t="shared" si="4"/>
        <v>0.0350877192982455</v>
      </c>
      <c r="N56" s="4">
        <f t="shared" si="1"/>
        <v>-0.02848546313573942</v>
      </c>
      <c r="O56" s="4">
        <f t="shared" si="1"/>
        <v>-0.01771700653500809</v>
      </c>
      <c r="P56" s="4">
        <f t="shared" si="1"/>
        <v>-0.012187774382887736</v>
      </c>
      <c r="Q56" s="5">
        <f t="shared" si="1"/>
        <v>-0.009178052904325098</v>
      </c>
      <c r="S56" s="54" t="e">
        <f t="shared" si="5"/>
        <v>#NUM!</v>
      </c>
    </row>
    <row r="57" spans="4:19" ht="12.75">
      <c r="D57" s="27">
        <f t="shared" si="6"/>
        <v>450</v>
      </c>
      <c r="E57" s="27">
        <f t="shared" si="2"/>
        <v>0.986842105263158</v>
      </c>
      <c r="F57" s="29">
        <f t="shared" si="3"/>
        <v>3.7123793496316737</v>
      </c>
      <c r="G57" s="4">
        <f t="shared" si="8"/>
        <v>1</v>
      </c>
      <c r="H57" s="4">
        <f t="shared" si="8"/>
        <v>-1.1829826652387319</v>
      </c>
      <c r="I57" s="4">
        <f t="shared" si="8"/>
        <v>-1.8508434785850143</v>
      </c>
      <c r="J57" s="4">
        <f t="shared" si="8"/>
        <v>-2.6766781594536835</v>
      </c>
      <c r="K57" s="5">
        <f t="shared" si="8"/>
        <v>-3.5519573684776082</v>
      </c>
      <c r="L57" s="3"/>
      <c r="M57" s="4">
        <f t="shared" si="4"/>
        <v>0.013157894736842035</v>
      </c>
      <c r="N57" s="4">
        <f t="shared" si="1"/>
        <v>-0.011122643740672823</v>
      </c>
      <c r="O57" s="4">
        <f t="shared" si="1"/>
        <v>-0.0071091342347875675</v>
      </c>
      <c r="P57" s="4">
        <f t="shared" si="1"/>
        <v>-0.004915755258199437</v>
      </c>
      <c r="Q57" s="5">
        <f t="shared" si="1"/>
        <v>-0.003704406717719586</v>
      </c>
      <c r="S57" s="54" t="e">
        <f t="shared" si="5"/>
        <v>#NUM!</v>
      </c>
    </row>
    <row r="58" spans="4:19" ht="13.5" thickBot="1">
      <c r="D58" s="28">
        <f t="shared" si="6"/>
        <v>460</v>
      </c>
      <c r="E58" s="28">
        <f t="shared" si="2"/>
        <v>1.0087719298245614</v>
      </c>
      <c r="F58" s="30">
        <f t="shared" si="3"/>
        <v>3.7534013612434776</v>
      </c>
      <c r="G58" s="7">
        <f t="shared" si="8"/>
        <v>1</v>
      </c>
      <c r="H58" s="7">
        <f t="shared" si="8"/>
        <v>-1.1435598057040857</v>
      </c>
      <c r="I58" s="7">
        <f t="shared" si="8"/>
        <v>-1.7411015861845907</v>
      </c>
      <c r="J58" s="7">
        <f t="shared" si="8"/>
        <v>-2.5041680862742175</v>
      </c>
      <c r="K58" s="8">
        <f t="shared" si="8"/>
        <v>-3.320541859685149</v>
      </c>
      <c r="L58" s="6"/>
      <c r="M58" s="7">
        <f t="shared" si="4"/>
        <v>-0.00877192982456143</v>
      </c>
      <c r="N58" s="7">
        <f t="shared" si="1"/>
        <v>0.0076707224063026465</v>
      </c>
      <c r="O58" s="7">
        <f t="shared" si="1"/>
        <v>0.005038149349909004</v>
      </c>
      <c r="P58" s="7">
        <f t="shared" si="1"/>
        <v>0.003502931721173954</v>
      </c>
      <c r="Q58" s="8">
        <f t="shared" si="1"/>
        <v>0.0026417163810105314</v>
      </c>
      <c r="S58" s="55" t="e">
        <f t="shared" si="5"/>
        <v>#NUM!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D1">
      <selection activeCell="E6" sqref="E6"/>
    </sheetView>
  </sheetViews>
  <sheetFormatPr defaultColWidth="8.8515625" defaultRowHeight="12.75"/>
  <cols>
    <col min="1" max="3" width="8.8515625" style="0" customWidth="1"/>
    <col min="4" max="4" width="14.140625" style="0" customWidth="1"/>
    <col min="5" max="18" width="8.8515625" style="0" customWidth="1"/>
    <col min="19" max="19" width="11.8515625" style="0" customWidth="1"/>
  </cols>
  <sheetData>
    <row r="1" ht="13.5" thickBot="1">
      <c r="A1" t="s">
        <v>0</v>
      </c>
    </row>
    <row r="2" spans="1:8" ht="12.75">
      <c r="A2" s="15" t="s">
        <v>1</v>
      </c>
      <c r="B2" s="11">
        <v>9.12</v>
      </c>
      <c r="D2" s="9" t="s">
        <v>22</v>
      </c>
      <c r="E2" s="11">
        <v>50</v>
      </c>
      <c r="G2" s="15" t="s">
        <v>25</v>
      </c>
      <c r="H2" s="11">
        <f>PI()^2*29000*B7/E3^2</f>
        <v>261.475787021527</v>
      </c>
    </row>
    <row r="3" spans="1:8" ht="12.75">
      <c r="A3" s="12" t="s">
        <v>2</v>
      </c>
      <c r="B3" s="16">
        <v>8</v>
      </c>
      <c r="D3" s="19" t="s">
        <v>15</v>
      </c>
      <c r="E3" s="16">
        <f>E5*B9</f>
        <v>347</v>
      </c>
      <c r="G3" s="12" t="s">
        <v>26</v>
      </c>
      <c r="H3" s="16">
        <f>PI()^2*29000*B10/E3^2</f>
        <v>88.18865180453321</v>
      </c>
    </row>
    <row r="4" spans="1:8" ht="12.75">
      <c r="A4" s="12" t="s">
        <v>3</v>
      </c>
      <c r="B4" s="16">
        <v>0.285</v>
      </c>
      <c r="D4" s="19"/>
      <c r="E4" s="16"/>
      <c r="G4" s="12" t="s">
        <v>27</v>
      </c>
      <c r="H4" s="16">
        <f>+(PI()^2*29000*B15/E3^2+B14*11153)/H5</f>
        <v>448.8839780560466</v>
      </c>
    </row>
    <row r="5" spans="1:9" ht="13.5" thickBot="1">
      <c r="A5" s="12" t="s">
        <v>4</v>
      </c>
      <c r="B5" s="16">
        <v>8</v>
      </c>
      <c r="D5" s="19" t="s">
        <v>16</v>
      </c>
      <c r="E5" s="16">
        <v>100</v>
      </c>
      <c r="G5" s="17" t="s">
        <v>28</v>
      </c>
      <c r="H5" s="18">
        <f>(B7+B10)/B2</f>
        <v>16.12938596491228</v>
      </c>
      <c r="I5" t="s">
        <v>29</v>
      </c>
    </row>
    <row r="6" spans="1:7" ht="13.5" thickBot="1">
      <c r="A6" s="12" t="s">
        <v>5</v>
      </c>
      <c r="B6" s="16">
        <v>0.435</v>
      </c>
      <c r="D6" s="19"/>
      <c r="E6" s="16"/>
      <c r="G6" s="1"/>
    </row>
    <row r="7" spans="1:8" ht="15" thickBot="1">
      <c r="A7" s="12" t="s">
        <v>6</v>
      </c>
      <c r="B7" s="16">
        <v>110</v>
      </c>
      <c r="D7" s="20" t="s">
        <v>23</v>
      </c>
      <c r="E7" s="18">
        <f>E5*($E$2/29000)^0.5</f>
        <v>4.1522739926869985</v>
      </c>
      <c r="G7" s="53" t="s">
        <v>30</v>
      </c>
      <c r="H7" s="22">
        <f>B8*E2</f>
        <v>1375</v>
      </c>
    </row>
    <row r="8" spans="1:2" ht="12.75">
      <c r="A8" s="12" t="s">
        <v>7</v>
      </c>
      <c r="B8" s="16">
        <v>27.5</v>
      </c>
    </row>
    <row r="9" spans="1:19" ht="13.5" thickBot="1">
      <c r="A9" s="12" t="s">
        <v>8</v>
      </c>
      <c r="B9" s="16">
        <v>3.47</v>
      </c>
      <c r="Q9" t="s">
        <v>32</v>
      </c>
      <c r="S9" t="s">
        <v>33</v>
      </c>
    </row>
    <row r="10" spans="1:19" ht="13.5" thickBot="1">
      <c r="A10" s="12" t="s">
        <v>9</v>
      </c>
      <c r="B10" s="16">
        <v>37.1</v>
      </c>
      <c r="D10" s="42"/>
      <c r="E10" s="42"/>
      <c r="F10" s="46" t="s">
        <v>21</v>
      </c>
      <c r="G10" s="24">
        <v>-1</v>
      </c>
      <c r="H10" s="24">
        <v>-0.5</v>
      </c>
      <c r="I10" s="24">
        <v>0</v>
      </c>
      <c r="J10" s="24">
        <v>0.5</v>
      </c>
      <c r="K10" s="25">
        <v>1</v>
      </c>
      <c r="L10" s="9" t="s">
        <v>21</v>
      </c>
      <c r="M10" s="10">
        <v>-1</v>
      </c>
      <c r="N10" s="10">
        <v>-0.5</v>
      </c>
      <c r="O10" s="10">
        <v>0</v>
      </c>
      <c r="P10" s="10">
        <v>0.5</v>
      </c>
      <c r="Q10" s="11">
        <v>1</v>
      </c>
      <c r="S10" s="56"/>
    </row>
    <row r="11" spans="1:19" ht="19.5" thickBot="1">
      <c r="A11" s="12" t="s">
        <v>11</v>
      </c>
      <c r="B11" s="16">
        <v>9.27</v>
      </c>
      <c r="D11" s="43" t="s">
        <v>17</v>
      </c>
      <c r="E11" s="43" t="s">
        <v>18</v>
      </c>
      <c r="F11" s="47" t="s">
        <v>19</v>
      </c>
      <c r="G11" s="44" t="s">
        <v>20</v>
      </c>
      <c r="H11" s="44" t="s">
        <v>20</v>
      </c>
      <c r="I11" s="44" t="s">
        <v>20</v>
      </c>
      <c r="J11" s="44" t="s">
        <v>20</v>
      </c>
      <c r="K11" s="45" t="s">
        <v>20</v>
      </c>
      <c r="L11" s="3"/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S11" s="57" t="s">
        <v>31</v>
      </c>
    </row>
    <row r="12" spans="1:19" ht="13.5" thickBot="1">
      <c r="A12" s="17" t="s">
        <v>10</v>
      </c>
      <c r="B12" s="18">
        <v>2.02</v>
      </c>
      <c r="D12" s="27">
        <v>0</v>
      </c>
      <c r="E12" s="27">
        <f>D12/($B$2*$E$2)</f>
        <v>0</v>
      </c>
      <c r="F12" s="29">
        <f>$E$7*E12^0.5</f>
        <v>0</v>
      </c>
      <c r="G12" s="4">
        <f aca="true" t="shared" si="0" ref="G12:K31">IF(G$10&lt;=COS($F12),1,((1+G$10^2-2*G$10*COS($F12))^0.5)/SIN($F12))</f>
        <v>1</v>
      </c>
      <c r="H12" s="4">
        <f t="shared" si="0"/>
        <v>1</v>
      </c>
      <c r="I12" s="4">
        <f t="shared" si="0"/>
        <v>1</v>
      </c>
      <c r="J12" s="4">
        <f t="shared" si="0"/>
        <v>1</v>
      </c>
      <c r="K12" s="5">
        <f t="shared" si="0"/>
        <v>1</v>
      </c>
      <c r="L12" s="3"/>
      <c r="M12" s="4">
        <f>(1-$E12)/G12</f>
        <v>1</v>
      </c>
      <c r="N12" s="4">
        <f aca="true" t="shared" si="1" ref="N12:Q58">(1-$E12)/H12</f>
        <v>1</v>
      </c>
      <c r="O12" s="4">
        <f t="shared" si="1"/>
        <v>1</v>
      </c>
      <c r="P12" s="4">
        <f t="shared" si="1"/>
        <v>1</v>
      </c>
      <c r="Q12" s="5">
        <f t="shared" si="1"/>
        <v>1</v>
      </c>
      <c r="S12" s="54">
        <f>(($H$5*($H$3-D12)*($H$4-D12))^0.5)/($H$7)</f>
        <v>0.5811384663432672</v>
      </c>
    </row>
    <row r="13" spans="1:19" ht="13.5" thickBot="1">
      <c r="A13" s="1"/>
      <c r="D13" s="27">
        <f>+D12+10</f>
        <v>10</v>
      </c>
      <c r="E13" s="27">
        <f aca="true" t="shared" si="2" ref="E13:E58">D13/($B$2*$E$2)</f>
        <v>0.02192982456140351</v>
      </c>
      <c r="F13" s="29">
        <f aca="true" t="shared" si="3" ref="F13:F58">$E$7*E13^0.5</f>
        <v>0.6148987099291023</v>
      </c>
      <c r="G13" s="4">
        <f t="shared" si="0"/>
        <v>1</v>
      </c>
      <c r="H13" s="4">
        <f t="shared" si="0"/>
        <v>1</v>
      </c>
      <c r="I13" s="4">
        <f t="shared" si="0"/>
        <v>1</v>
      </c>
      <c r="J13" s="4">
        <f t="shared" si="0"/>
        <v>1</v>
      </c>
      <c r="K13" s="5">
        <f t="shared" si="0"/>
        <v>1.0491984167385293</v>
      </c>
      <c r="L13" s="3"/>
      <c r="M13" s="4">
        <f aca="true" t="shared" si="4" ref="M13:M58">(1-$E13)/G13</f>
        <v>0.9780701754385965</v>
      </c>
      <c r="N13" s="4">
        <f t="shared" si="1"/>
        <v>0.9780701754385965</v>
      </c>
      <c r="O13" s="4">
        <f t="shared" si="1"/>
        <v>0.9780701754385965</v>
      </c>
      <c r="P13" s="4">
        <f t="shared" si="1"/>
        <v>0.9780701754385965</v>
      </c>
      <c r="Q13" s="5">
        <f t="shared" si="1"/>
        <v>0.9322070638258896</v>
      </c>
      <c r="S13" s="54">
        <f aca="true" t="shared" si="5" ref="S13:S58">(($H$5*($H$3-D13)*($H$4-D13))^0.5)/($H$7)</f>
        <v>0.5410693645090712</v>
      </c>
    </row>
    <row r="14" spans="1:19" ht="12.75">
      <c r="A14" s="15" t="s">
        <v>12</v>
      </c>
      <c r="B14" s="11">
        <v>0.536</v>
      </c>
      <c r="D14" s="27">
        <f aca="true" t="shared" si="6" ref="D14:D58">+D13+10</f>
        <v>20</v>
      </c>
      <c r="E14" s="27">
        <f t="shared" si="2"/>
        <v>0.04385964912280702</v>
      </c>
      <c r="F14" s="29">
        <f t="shared" si="3"/>
        <v>0.8695980950674563</v>
      </c>
      <c r="G14" s="4">
        <f t="shared" si="0"/>
        <v>1</v>
      </c>
      <c r="H14" s="4">
        <f t="shared" si="0"/>
        <v>1</v>
      </c>
      <c r="I14" s="4">
        <f t="shared" si="0"/>
        <v>1</v>
      </c>
      <c r="J14" s="4">
        <f t="shared" si="0"/>
        <v>1</v>
      </c>
      <c r="K14" s="5">
        <f t="shared" si="0"/>
        <v>1.1025908921231324</v>
      </c>
      <c r="L14" s="3"/>
      <c r="M14" s="4">
        <f t="shared" si="4"/>
        <v>0.956140350877193</v>
      </c>
      <c r="N14" s="4">
        <f t="shared" si="1"/>
        <v>0.956140350877193</v>
      </c>
      <c r="O14" s="4">
        <f t="shared" si="1"/>
        <v>0.956140350877193</v>
      </c>
      <c r="P14" s="4">
        <f t="shared" si="1"/>
        <v>0.956140350877193</v>
      </c>
      <c r="Q14" s="5">
        <f t="shared" si="1"/>
        <v>0.8671759922087362</v>
      </c>
      <c r="S14" s="54">
        <f t="shared" si="5"/>
        <v>0.49949619262863704</v>
      </c>
    </row>
    <row r="15" spans="1:19" ht="13.5" thickBot="1">
      <c r="A15" s="17" t="s">
        <v>13</v>
      </c>
      <c r="B15" s="18">
        <v>531</v>
      </c>
      <c r="D15" s="27">
        <f t="shared" si="6"/>
        <v>30</v>
      </c>
      <c r="E15" s="27">
        <f t="shared" si="2"/>
        <v>0.06578947368421054</v>
      </c>
      <c r="F15" s="29">
        <f t="shared" si="3"/>
        <v>1.0650358071057626</v>
      </c>
      <c r="G15" s="4">
        <f t="shared" si="0"/>
        <v>1</v>
      </c>
      <c r="H15" s="4">
        <f t="shared" si="0"/>
        <v>1</v>
      </c>
      <c r="I15" s="4">
        <f t="shared" si="0"/>
        <v>1</v>
      </c>
      <c r="J15" s="4">
        <f t="shared" si="0"/>
        <v>1.0001575046601914</v>
      </c>
      <c r="K15" s="5">
        <f t="shared" si="0"/>
        <v>1.160723728587766</v>
      </c>
      <c r="L15" s="3"/>
      <c r="M15" s="4">
        <f t="shared" si="4"/>
        <v>0.9342105263157895</v>
      </c>
      <c r="N15" s="4">
        <f t="shared" si="1"/>
        <v>0.9342105263157895</v>
      </c>
      <c r="O15" s="4">
        <f t="shared" si="1"/>
        <v>0.9342105263157895</v>
      </c>
      <c r="P15" s="4">
        <f t="shared" si="1"/>
        <v>0.9340634069762765</v>
      </c>
      <c r="Q15" s="5">
        <f t="shared" si="1"/>
        <v>0.8048517518052538</v>
      </c>
      <c r="S15" s="54">
        <f t="shared" si="5"/>
        <v>0.45600776833796136</v>
      </c>
    </row>
    <row r="16" spans="4:19" ht="12.75">
      <c r="D16" s="27">
        <f t="shared" si="6"/>
        <v>40</v>
      </c>
      <c r="E16" s="27">
        <f t="shared" si="2"/>
        <v>0.08771929824561404</v>
      </c>
      <c r="F16" s="29">
        <f t="shared" si="3"/>
        <v>1.2297974198582047</v>
      </c>
      <c r="G16" s="4">
        <f t="shared" si="0"/>
        <v>1</v>
      </c>
      <c r="H16" s="4">
        <f t="shared" si="0"/>
        <v>1</v>
      </c>
      <c r="I16" s="4">
        <f t="shared" si="0"/>
        <v>1</v>
      </c>
      <c r="J16" s="4">
        <f t="shared" si="0"/>
        <v>1.0153157162704762</v>
      </c>
      <c r="K16" s="5">
        <f t="shared" si="0"/>
        <v>1.2242421249200652</v>
      </c>
      <c r="L16" s="3"/>
      <c r="M16" s="4">
        <f t="shared" si="4"/>
        <v>0.9122807017543859</v>
      </c>
      <c r="N16" s="4">
        <f t="shared" si="1"/>
        <v>0.9122807017543859</v>
      </c>
      <c r="O16" s="4">
        <f t="shared" si="1"/>
        <v>0.9122807017543859</v>
      </c>
      <c r="P16" s="4">
        <f t="shared" si="1"/>
        <v>0.898519236071155</v>
      </c>
      <c r="Q16" s="5">
        <f t="shared" si="1"/>
        <v>0.7451799633295184</v>
      </c>
      <c r="S16" s="54">
        <f t="shared" si="5"/>
        <v>0.40999508803452767</v>
      </c>
    </row>
    <row r="17" spans="1:19" ht="12.75">
      <c r="A17" t="s">
        <v>14</v>
      </c>
      <c r="D17" s="27">
        <f t="shared" si="6"/>
        <v>50</v>
      </c>
      <c r="E17" s="27">
        <f t="shared" si="2"/>
        <v>0.10964912280701755</v>
      </c>
      <c r="F17" s="29">
        <f t="shared" si="3"/>
        <v>1.3749553146783977</v>
      </c>
      <c r="G17" s="4">
        <f t="shared" si="0"/>
        <v>1</v>
      </c>
      <c r="H17" s="4">
        <f t="shared" si="0"/>
        <v>1</v>
      </c>
      <c r="I17" s="4">
        <f t="shared" si="0"/>
        <v>1</v>
      </c>
      <c r="J17" s="4">
        <f t="shared" si="0"/>
        <v>1.0473515377242502</v>
      </c>
      <c r="K17" s="5">
        <f t="shared" si="0"/>
        <v>1.29391360868424</v>
      </c>
      <c r="L17" s="3"/>
      <c r="M17" s="4">
        <f t="shared" si="4"/>
        <v>0.8903508771929824</v>
      </c>
      <c r="N17" s="4">
        <f t="shared" si="1"/>
        <v>0.8903508771929824</v>
      </c>
      <c r="O17" s="4">
        <f t="shared" si="1"/>
        <v>0.8903508771929824</v>
      </c>
      <c r="P17" s="4">
        <f t="shared" si="1"/>
        <v>0.8500974554614124</v>
      </c>
      <c r="Q17" s="5">
        <f t="shared" si="1"/>
        <v>0.6881068961770685</v>
      </c>
      <c r="S17" s="54">
        <f t="shared" si="5"/>
        <v>0.36049286918623125</v>
      </c>
    </row>
    <row r="18" spans="4:19" ht="12.75">
      <c r="D18" s="27">
        <f t="shared" si="6"/>
        <v>60</v>
      </c>
      <c r="E18" s="27">
        <f t="shared" si="2"/>
        <v>0.13157894736842107</v>
      </c>
      <c r="F18" s="29">
        <f t="shared" si="3"/>
        <v>1.506188082821945</v>
      </c>
      <c r="G18" s="4">
        <f t="shared" si="0"/>
        <v>1</v>
      </c>
      <c r="H18" s="4">
        <f t="shared" si="0"/>
        <v>1</v>
      </c>
      <c r="I18" s="4">
        <f t="shared" si="0"/>
        <v>1</v>
      </c>
      <c r="J18" s="4">
        <f t="shared" si="0"/>
        <v>1.091053975467797</v>
      </c>
      <c r="K18" s="5">
        <f t="shared" si="0"/>
        <v>1.3706584623287033</v>
      </c>
      <c r="L18" s="3"/>
      <c r="M18" s="4">
        <f t="shared" si="4"/>
        <v>0.868421052631579</v>
      </c>
      <c r="N18" s="4">
        <f t="shared" si="1"/>
        <v>0.868421052631579</v>
      </c>
      <c r="O18" s="4">
        <f t="shared" si="1"/>
        <v>0.868421052631579</v>
      </c>
      <c r="P18" s="4">
        <f t="shared" si="1"/>
        <v>0.7959469211953858</v>
      </c>
      <c r="Q18" s="5">
        <f t="shared" si="1"/>
        <v>0.6335794630824082</v>
      </c>
      <c r="S18" s="54">
        <f t="shared" si="5"/>
        <v>0.30581120703730147</v>
      </c>
    </row>
    <row r="19" spans="4:19" ht="12.75">
      <c r="D19" s="27">
        <f t="shared" si="6"/>
        <v>70</v>
      </c>
      <c r="E19" s="27">
        <f t="shared" si="2"/>
        <v>0.15350877192982457</v>
      </c>
      <c r="F19" s="29">
        <f t="shared" si="3"/>
        <v>1.6268690679668478</v>
      </c>
      <c r="G19" s="4">
        <f t="shared" si="0"/>
        <v>1</v>
      </c>
      <c r="H19" s="4">
        <f t="shared" si="0"/>
        <v>1</v>
      </c>
      <c r="I19" s="4">
        <f t="shared" si="0"/>
        <v>1.0015741383074974</v>
      </c>
      <c r="J19" s="4">
        <f t="shared" si="0"/>
        <v>1.1446215026315496</v>
      </c>
      <c r="K19" s="5">
        <f t="shared" si="0"/>
        <v>1.4555897056896938</v>
      </c>
      <c r="L19" s="3"/>
      <c r="M19" s="4">
        <f t="shared" si="4"/>
        <v>0.8464912280701754</v>
      </c>
      <c r="N19" s="4">
        <f t="shared" si="1"/>
        <v>0.8464912280701754</v>
      </c>
      <c r="O19" s="4">
        <f t="shared" si="1"/>
        <v>0.8451608280347697</v>
      </c>
      <c r="P19" s="4">
        <f t="shared" si="1"/>
        <v>0.7395381146728802</v>
      </c>
      <c r="Q19" s="5">
        <f t="shared" si="1"/>
        <v>0.5815452148097511</v>
      </c>
      <c r="S19" s="54">
        <f t="shared" si="5"/>
        <v>0.24247088290949537</v>
      </c>
    </row>
    <row r="20" spans="4:19" ht="12.75">
      <c r="D20" s="27">
        <f t="shared" si="6"/>
        <v>80</v>
      </c>
      <c r="E20" s="27">
        <f t="shared" si="2"/>
        <v>0.1754385964912281</v>
      </c>
      <c r="F20" s="29">
        <f t="shared" si="3"/>
        <v>1.7391961901349127</v>
      </c>
      <c r="G20" s="4">
        <f t="shared" si="0"/>
        <v>1</v>
      </c>
      <c r="H20" s="4">
        <f t="shared" si="0"/>
        <v>1</v>
      </c>
      <c r="I20" s="4">
        <f t="shared" si="0"/>
        <v>1.01434875441528</v>
      </c>
      <c r="J20" s="4">
        <f t="shared" si="0"/>
        <v>1.2077163006042753</v>
      </c>
      <c r="K20" s="5">
        <f t="shared" si="0"/>
        <v>1.5500663300964372</v>
      </c>
      <c r="L20" s="3"/>
      <c r="M20" s="4">
        <f t="shared" si="4"/>
        <v>0.8245614035087719</v>
      </c>
      <c r="N20" s="4">
        <f t="shared" si="1"/>
        <v>0.8245614035087719</v>
      </c>
      <c r="O20" s="4">
        <f t="shared" si="1"/>
        <v>0.8128973392234204</v>
      </c>
      <c r="P20" s="4">
        <f t="shared" si="1"/>
        <v>0.6827442861342572</v>
      </c>
      <c r="Q20" s="5">
        <f t="shared" si="1"/>
        <v>0.5319523348768385</v>
      </c>
      <c r="S20" s="54">
        <f t="shared" si="5"/>
        <v>0.16053041101927712</v>
      </c>
    </row>
    <row r="21" spans="4:19" ht="12.75">
      <c r="D21" s="27">
        <f t="shared" si="6"/>
        <v>90</v>
      </c>
      <c r="E21" s="27">
        <f t="shared" si="2"/>
        <v>0.1973684210526316</v>
      </c>
      <c r="F21" s="29">
        <f t="shared" si="3"/>
        <v>1.844696129787307</v>
      </c>
      <c r="G21" s="4">
        <f t="shared" si="0"/>
        <v>1</v>
      </c>
      <c r="H21" s="4">
        <f t="shared" si="0"/>
        <v>1</v>
      </c>
      <c r="I21" s="4">
        <f t="shared" si="0"/>
        <v>1.0387199801453229</v>
      </c>
      <c r="J21" s="4">
        <f t="shared" si="0"/>
        <v>1.2808255192778188</v>
      </c>
      <c r="K21" s="5">
        <f t="shared" si="0"/>
        <v>1.6557652077181835</v>
      </c>
      <c r="L21" s="3"/>
      <c r="M21" s="4">
        <f t="shared" si="4"/>
        <v>0.8026315789473684</v>
      </c>
      <c r="N21" s="4">
        <f t="shared" si="1"/>
        <v>0.8026315789473684</v>
      </c>
      <c r="O21" s="4">
        <f t="shared" si="1"/>
        <v>0.7727121787289348</v>
      </c>
      <c r="P21" s="4">
        <f t="shared" si="1"/>
        <v>0.6266517701801604</v>
      </c>
      <c r="Q21" s="5">
        <f t="shared" si="1"/>
        <v>0.4847496343116655</v>
      </c>
      <c r="S21" s="54" t="e">
        <f t="shared" si="5"/>
        <v>#NUM!</v>
      </c>
    </row>
    <row r="22" spans="4:19" ht="12.75">
      <c r="D22" s="27">
        <f t="shared" si="6"/>
        <v>100</v>
      </c>
      <c r="E22" s="27">
        <f t="shared" si="2"/>
        <v>0.2192982456140351</v>
      </c>
      <c r="F22" s="29">
        <f t="shared" si="3"/>
        <v>1.9444804536751565</v>
      </c>
      <c r="G22" s="4">
        <f t="shared" si="0"/>
        <v>1</v>
      </c>
      <c r="H22" s="4">
        <f t="shared" si="0"/>
        <v>1</v>
      </c>
      <c r="I22" s="4">
        <f t="shared" si="0"/>
        <v>1.0741267959489311</v>
      </c>
      <c r="J22" s="4">
        <f t="shared" si="0"/>
        <v>1.365048992701854</v>
      </c>
      <c r="K22" s="5">
        <f t="shared" si="0"/>
        <v>1.7747797942462986</v>
      </c>
      <c r="L22" s="3"/>
      <c r="M22" s="4">
        <f t="shared" si="4"/>
        <v>0.7807017543859649</v>
      </c>
      <c r="N22" s="4">
        <f t="shared" si="1"/>
        <v>0.7807017543859649</v>
      </c>
      <c r="O22" s="4">
        <f t="shared" si="1"/>
        <v>0.7268245772569694</v>
      </c>
      <c r="P22" s="4">
        <f t="shared" si="1"/>
        <v>0.5719221497249815</v>
      </c>
      <c r="Q22" s="5">
        <f t="shared" si="1"/>
        <v>0.43988654644195335</v>
      </c>
      <c r="S22" s="54" t="e">
        <f t="shared" si="5"/>
        <v>#NUM!</v>
      </c>
    </row>
    <row r="23" spans="4:19" ht="12.75">
      <c r="D23" s="27">
        <f t="shared" si="6"/>
        <v>110</v>
      </c>
      <c r="E23" s="27">
        <f t="shared" si="2"/>
        <v>0.24122807017543862</v>
      </c>
      <c r="F23" s="29">
        <f t="shared" si="3"/>
        <v>2.0393883049084147</v>
      </c>
      <c r="G23" s="4">
        <f t="shared" si="0"/>
        <v>1</v>
      </c>
      <c r="H23" s="4">
        <f t="shared" si="0"/>
        <v>1</v>
      </c>
      <c r="I23" s="4">
        <f t="shared" si="0"/>
        <v>1.1208185479424364</v>
      </c>
      <c r="J23" s="4">
        <f t="shared" si="0"/>
        <v>1.4620692343135213</v>
      </c>
      <c r="K23" s="5">
        <f t="shared" si="0"/>
        <v>1.909758043089846</v>
      </c>
      <c r="L23" s="3"/>
      <c r="M23" s="4">
        <f t="shared" si="4"/>
        <v>0.7587719298245614</v>
      </c>
      <c r="N23" s="4">
        <f t="shared" si="1"/>
        <v>0.7587719298245614</v>
      </c>
      <c r="O23" s="4">
        <f t="shared" si="1"/>
        <v>0.6769801688395425</v>
      </c>
      <c r="P23" s="4">
        <f t="shared" si="1"/>
        <v>0.5189712716859295</v>
      </c>
      <c r="Q23" s="5">
        <f t="shared" si="1"/>
        <v>0.39731312171720196</v>
      </c>
      <c r="S23" s="54" t="e">
        <f t="shared" si="5"/>
        <v>#NUM!</v>
      </c>
    </row>
    <row r="24" spans="4:19" ht="12.75">
      <c r="D24" s="27">
        <f t="shared" si="6"/>
        <v>120</v>
      </c>
      <c r="E24" s="27">
        <f t="shared" si="2"/>
        <v>0.26315789473684215</v>
      </c>
      <c r="F24" s="29">
        <f t="shared" si="3"/>
        <v>2.1300716142115252</v>
      </c>
      <c r="G24" s="4">
        <f t="shared" si="0"/>
        <v>1</v>
      </c>
      <c r="H24" s="4">
        <f t="shared" si="0"/>
        <v>1.0006502120357181</v>
      </c>
      <c r="I24" s="4">
        <f t="shared" si="0"/>
        <v>1.1797463332388232</v>
      </c>
      <c r="J24" s="4">
        <f t="shared" si="0"/>
        <v>1.5742308217440646</v>
      </c>
      <c r="K24" s="5">
        <f t="shared" si="0"/>
        <v>2.0640989934745773</v>
      </c>
      <c r="L24" s="3"/>
      <c r="M24" s="4">
        <f t="shared" si="4"/>
        <v>0.7368421052631579</v>
      </c>
      <c r="N24" s="4">
        <f t="shared" si="1"/>
        <v>0.7363633129744006</v>
      </c>
      <c r="O24" s="4">
        <f t="shared" si="1"/>
        <v>0.6245767284906615</v>
      </c>
      <c r="P24" s="4">
        <f t="shared" si="1"/>
        <v>0.46806484480263355</v>
      </c>
      <c r="Q24" s="5">
        <f t="shared" si="1"/>
        <v>0.3569800225631636</v>
      </c>
      <c r="S24" s="54" t="e">
        <f t="shared" si="5"/>
        <v>#NUM!</v>
      </c>
    </row>
    <row r="25" spans="4:19" ht="12.75">
      <c r="D25" s="27">
        <f t="shared" si="6"/>
        <v>130</v>
      </c>
      <c r="E25" s="27">
        <f t="shared" si="2"/>
        <v>0.28508771929824567</v>
      </c>
      <c r="F25" s="29">
        <f t="shared" si="3"/>
        <v>2.2170488278660367</v>
      </c>
      <c r="G25" s="4">
        <f t="shared" si="0"/>
        <v>1</v>
      </c>
      <c r="H25" s="4">
        <f t="shared" si="0"/>
        <v>1.0081603930514946</v>
      </c>
      <c r="I25" s="4">
        <f t="shared" si="0"/>
        <v>1.2525895117193944</v>
      </c>
      <c r="J25" s="4">
        <f t="shared" si="0"/>
        <v>1.7047181098515478</v>
      </c>
      <c r="K25" s="5">
        <f t="shared" si="0"/>
        <v>2.242239377425379</v>
      </c>
      <c r="L25" s="3"/>
      <c r="M25" s="4">
        <f t="shared" si="4"/>
        <v>0.7149122807017543</v>
      </c>
      <c r="N25" s="4">
        <f t="shared" si="1"/>
        <v>0.7091255375921499</v>
      </c>
      <c r="O25" s="4">
        <f t="shared" si="1"/>
        <v>0.570747458774754</v>
      </c>
      <c r="P25" s="4">
        <f t="shared" si="1"/>
        <v>0.41937272594822794</v>
      </c>
      <c r="Q25" s="5">
        <f t="shared" si="1"/>
        <v>0.31883851826857246</v>
      </c>
      <c r="S25" s="54" t="e">
        <f t="shared" si="5"/>
        <v>#NUM!</v>
      </c>
    </row>
    <row r="26" spans="4:19" ht="12.75">
      <c r="D26" s="27">
        <f t="shared" si="6"/>
        <v>140</v>
      </c>
      <c r="E26" s="27">
        <f t="shared" si="2"/>
        <v>0.30701754385964913</v>
      </c>
      <c r="F26" s="29">
        <f t="shared" si="3"/>
        <v>2.300740300123993</v>
      </c>
      <c r="G26" s="4">
        <f t="shared" si="0"/>
        <v>1</v>
      </c>
      <c r="H26" s="4">
        <f t="shared" si="0"/>
        <v>1.0247517605670717</v>
      </c>
      <c r="I26" s="4">
        <f t="shared" si="0"/>
        <v>1.3419004486556456</v>
      </c>
      <c r="J26" s="4">
        <f t="shared" si="0"/>
        <v>1.857855178551397</v>
      </c>
      <c r="K26" s="5">
        <f t="shared" si="0"/>
        <v>2.450082309207055</v>
      </c>
      <c r="L26" s="3"/>
      <c r="M26" s="4">
        <f t="shared" si="4"/>
        <v>0.6929824561403508</v>
      </c>
      <c r="N26" s="4">
        <f t="shared" si="1"/>
        <v>0.6762442210949429</v>
      </c>
      <c r="O26" s="4">
        <f t="shared" si="1"/>
        <v>0.5164186783263993</v>
      </c>
      <c r="P26" s="4">
        <f t="shared" si="1"/>
        <v>0.37300133193410784</v>
      </c>
      <c r="Q26" s="5">
        <f t="shared" si="1"/>
        <v>0.28284047990397015</v>
      </c>
      <c r="S26" s="54" t="e">
        <f t="shared" si="5"/>
        <v>#NUM!</v>
      </c>
    </row>
    <row r="27" spans="4:19" ht="12.75">
      <c r="D27" s="27">
        <f t="shared" si="6"/>
        <v>150</v>
      </c>
      <c r="E27" s="27">
        <f t="shared" si="2"/>
        <v>0.32894736842105265</v>
      </c>
      <c r="F27" s="29">
        <f t="shared" si="3"/>
        <v>2.381492463159838</v>
      </c>
      <c r="G27" s="4">
        <f t="shared" si="0"/>
        <v>1</v>
      </c>
      <c r="H27" s="4">
        <f t="shared" si="0"/>
        <v>1.0518662707975148</v>
      </c>
      <c r="I27" s="4">
        <f t="shared" si="0"/>
        <v>1.45139131567152</v>
      </c>
      <c r="J27" s="4">
        <f t="shared" si="0"/>
        <v>2.039588004077121</v>
      </c>
      <c r="K27" s="5">
        <f t="shared" si="0"/>
        <v>2.6956576335186253</v>
      </c>
      <c r="L27" s="3"/>
      <c r="M27" s="4">
        <f t="shared" si="4"/>
        <v>0.6710526315789473</v>
      </c>
      <c r="N27" s="4">
        <f t="shared" si="1"/>
        <v>0.6379638269702875</v>
      </c>
      <c r="O27" s="4">
        <f t="shared" si="1"/>
        <v>0.46235127930917047</v>
      </c>
      <c r="P27" s="4">
        <f t="shared" si="1"/>
        <v>0.32901381565174836</v>
      </c>
      <c r="Q27" s="5">
        <f t="shared" si="1"/>
        <v>0.24893837527246607</v>
      </c>
      <c r="S27" s="54" t="e">
        <f t="shared" si="5"/>
        <v>#NUM!</v>
      </c>
    </row>
    <row r="28" spans="4:19" ht="12.75">
      <c r="D28" s="27">
        <f t="shared" si="6"/>
        <v>160</v>
      </c>
      <c r="E28" s="27">
        <f t="shared" si="2"/>
        <v>0.3508771929824562</v>
      </c>
      <c r="F28" s="29">
        <f t="shared" si="3"/>
        <v>2.4595948397164094</v>
      </c>
      <c r="G28" s="4">
        <f t="shared" si="0"/>
        <v>1</v>
      </c>
      <c r="H28" s="4">
        <f t="shared" si="0"/>
        <v>1.091858543293945</v>
      </c>
      <c r="I28" s="4">
        <f t="shared" si="0"/>
        <v>1.5864322886037228</v>
      </c>
      <c r="J28" s="4">
        <f t="shared" si="0"/>
        <v>2.2582655816460426</v>
      </c>
      <c r="K28" s="5">
        <f t="shared" si="0"/>
        <v>2.9901744382781508</v>
      </c>
      <c r="L28" s="3"/>
      <c r="M28" s="4">
        <f t="shared" si="4"/>
        <v>0.6491228070175439</v>
      </c>
      <c r="N28" s="4">
        <f t="shared" si="1"/>
        <v>0.5945118174917189</v>
      </c>
      <c r="O28" s="4">
        <f t="shared" si="1"/>
        <v>0.409171454514999</v>
      </c>
      <c r="P28" s="4">
        <f t="shared" si="1"/>
        <v>0.28744307679896547</v>
      </c>
      <c r="Q28" s="5">
        <f t="shared" si="1"/>
        <v>0.21708526389227378</v>
      </c>
      <c r="S28" s="54" t="e">
        <f t="shared" si="5"/>
        <v>#NUM!</v>
      </c>
    </row>
    <row r="29" spans="4:19" ht="12.75">
      <c r="D29" s="27">
        <f t="shared" si="6"/>
        <v>170</v>
      </c>
      <c r="E29" s="27">
        <f t="shared" si="2"/>
        <v>0.3728070175438597</v>
      </c>
      <c r="F29" s="29">
        <f t="shared" si="3"/>
        <v>2.535292330093724</v>
      </c>
      <c r="G29" s="4">
        <f t="shared" si="0"/>
        <v>1</v>
      </c>
      <c r="H29" s="4">
        <f t="shared" si="0"/>
        <v>1.1484088468946156</v>
      </c>
      <c r="I29" s="4">
        <f t="shared" si="0"/>
        <v>1.7549059283989117</v>
      </c>
      <c r="J29" s="4">
        <f t="shared" si="0"/>
        <v>2.525944212408163</v>
      </c>
      <c r="K29" s="5">
        <f t="shared" si="0"/>
        <v>3.3497672933551317</v>
      </c>
      <c r="L29" s="3"/>
      <c r="M29" s="4">
        <f t="shared" si="4"/>
        <v>0.6271929824561403</v>
      </c>
      <c r="N29" s="4">
        <f t="shared" si="1"/>
        <v>0.5461408488380401</v>
      </c>
      <c r="O29" s="4">
        <f t="shared" si="1"/>
        <v>0.35739407583422994</v>
      </c>
      <c r="P29" s="4">
        <f t="shared" si="1"/>
        <v>0.24830040955583593</v>
      </c>
      <c r="Q29" s="5">
        <f t="shared" si="1"/>
        <v>0.1872347920108632</v>
      </c>
      <c r="S29" s="54" t="e">
        <f t="shared" si="5"/>
        <v>#NUM!</v>
      </c>
    </row>
    <row r="30" spans="4:19" ht="12.75">
      <c r="D30" s="27">
        <f t="shared" si="6"/>
        <v>180</v>
      </c>
      <c r="E30" s="27">
        <f t="shared" si="2"/>
        <v>0.3947368421052632</v>
      </c>
      <c r="F30" s="29">
        <f t="shared" si="3"/>
        <v>2.608794285202369</v>
      </c>
      <c r="G30" s="4">
        <f t="shared" si="0"/>
        <v>1</v>
      </c>
      <c r="H30" s="4">
        <f t="shared" si="0"/>
        <v>1.2272700831541932</v>
      </c>
      <c r="I30" s="4">
        <f t="shared" si="0"/>
        <v>1.968713943352874</v>
      </c>
      <c r="J30" s="4">
        <f t="shared" si="0"/>
        <v>2.8606633181614987</v>
      </c>
      <c r="K30" s="5">
        <f t="shared" si="0"/>
        <v>3.7985354999490926</v>
      </c>
      <c r="L30" s="3"/>
      <c r="M30" s="4">
        <f t="shared" si="4"/>
        <v>0.6052631578947367</v>
      </c>
      <c r="N30" s="4">
        <f t="shared" si="1"/>
        <v>0.4931784504509037</v>
      </c>
      <c r="O30" s="4">
        <f t="shared" si="1"/>
        <v>0.30744088542590714</v>
      </c>
      <c r="P30" s="4">
        <f t="shared" si="1"/>
        <v>0.21158140283482554</v>
      </c>
      <c r="Q30" s="5">
        <f t="shared" si="1"/>
        <v>0.15934118765056912</v>
      </c>
      <c r="S30" s="54" t="e">
        <f t="shared" si="5"/>
        <v>#NUM!</v>
      </c>
    </row>
    <row r="31" spans="4:19" ht="12.75">
      <c r="D31" s="27">
        <f t="shared" si="6"/>
        <v>190</v>
      </c>
      <c r="E31" s="27">
        <f t="shared" si="2"/>
        <v>0.41666666666666674</v>
      </c>
      <c r="F31" s="29">
        <f t="shared" si="3"/>
        <v>2.6802813370944873</v>
      </c>
      <c r="G31" s="4">
        <f t="shared" si="0"/>
        <v>1</v>
      </c>
      <c r="H31" s="4">
        <f t="shared" si="0"/>
        <v>1.3376638268687628</v>
      </c>
      <c r="I31" s="4">
        <f t="shared" si="0"/>
        <v>2.246571394962138</v>
      </c>
      <c r="J31" s="4">
        <f t="shared" si="0"/>
        <v>3.2906478188864474</v>
      </c>
      <c r="K31" s="5">
        <f t="shared" si="0"/>
        <v>4.374149588154617</v>
      </c>
      <c r="L31" s="3"/>
      <c r="M31" s="4">
        <f t="shared" si="4"/>
        <v>0.5833333333333333</v>
      </c>
      <c r="N31" s="4">
        <f t="shared" si="1"/>
        <v>0.4360836569071428</v>
      </c>
      <c r="O31" s="4">
        <f t="shared" si="1"/>
        <v>0.259654927789715</v>
      </c>
      <c r="P31" s="4">
        <f t="shared" si="1"/>
        <v>0.17727005910062196</v>
      </c>
      <c r="Q31" s="5">
        <f t="shared" si="1"/>
        <v>0.13335925568549936</v>
      </c>
      <c r="S31" s="54" t="e">
        <f t="shared" si="5"/>
        <v>#NUM!</v>
      </c>
    </row>
    <row r="32" spans="4:19" ht="12.75">
      <c r="D32" s="27">
        <f t="shared" si="6"/>
        <v>200</v>
      </c>
      <c r="E32" s="27">
        <f t="shared" si="2"/>
        <v>0.4385964912280702</v>
      </c>
      <c r="F32" s="29">
        <f t="shared" si="3"/>
        <v>2.7499106293567954</v>
      </c>
      <c r="G32" s="4">
        <f aca="true" t="shared" si="7" ref="G32:K51">IF(G$10&lt;=COS($F32),1,((1+G$10^2-2*G$10*COS($F32))^0.5)/SIN($F32))</f>
        <v>1</v>
      </c>
      <c r="H32" s="4">
        <f t="shared" si="7"/>
        <v>1.4950588068464123</v>
      </c>
      <c r="I32" s="4">
        <f t="shared" si="7"/>
        <v>2.6195593335678327</v>
      </c>
      <c r="J32" s="4">
        <f t="shared" si="7"/>
        <v>3.8626450677323243</v>
      </c>
      <c r="K32" s="5">
        <f t="shared" si="7"/>
        <v>5.138969574487918</v>
      </c>
      <c r="L32" s="3"/>
      <c r="M32" s="4">
        <f t="shared" si="4"/>
        <v>0.5614035087719298</v>
      </c>
      <c r="N32" s="4">
        <f t="shared" si="1"/>
        <v>0.3755059708695478</v>
      </c>
      <c r="O32" s="4">
        <f t="shared" si="1"/>
        <v>0.21431219426028414</v>
      </c>
      <c r="P32" s="4">
        <f t="shared" si="1"/>
        <v>0.14534172799405504</v>
      </c>
      <c r="Q32" s="5">
        <f t="shared" si="1"/>
        <v>0.1092443729495853</v>
      </c>
      <c r="S32" s="54" t="e">
        <f t="shared" si="5"/>
        <v>#NUM!</v>
      </c>
    </row>
    <row r="33" spans="4:19" ht="12.75">
      <c r="D33" s="27">
        <f t="shared" si="6"/>
        <v>210</v>
      </c>
      <c r="E33" s="27">
        <f t="shared" si="2"/>
        <v>0.46052631578947373</v>
      </c>
      <c r="F33" s="29">
        <f t="shared" si="3"/>
        <v>2.8178198829808054</v>
      </c>
      <c r="G33" s="4">
        <f t="shared" si="7"/>
        <v>1</v>
      </c>
      <c r="H33" s="4">
        <f t="shared" si="7"/>
        <v>1.7272193315831326</v>
      </c>
      <c r="I33" s="4">
        <f t="shared" si="7"/>
        <v>3.1432153171102355</v>
      </c>
      <c r="J33" s="4">
        <f t="shared" si="7"/>
        <v>4.660066491467318</v>
      </c>
      <c r="K33" s="5">
        <f t="shared" si="7"/>
        <v>6.2042355004411975</v>
      </c>
      <c r="L33" s="3"/>
      <c r="M33" s="4">
        <f t="shared" si="4"/>
        <v>0.5394736842105263</v>
      </c>
      <c r="N33" s="4">
        <f t="shared" si="1"/>
        <v>0.3123365251569158</v>
      </c>
      <c r="O33" s="4">
        <f t="shared" si="1"/>
        <v>0.17163115783824187</v>
      </c>
      <c r="P33" s="4">
        <f t="shared" si="1"/>
        <v>0.1157652332210955</v>
      </c>
      <c r="Q33" s="5">
        <f t="shared" si="1"/>
        <v>0.08695248337561705</v>
      </c>
      <c r="S33" s="54" t="e">
        <f t="shared" si="5"/>
        <v>#NUM!</v>
      </c>
    </row>
    <row r="34" spans="4:19" ht="12.75">
      <c r="D34" s="27">
        <f t="shared" si="6"/>
        <v>220</v>
      </c>
      <c r="E34" s="27">
        <f t="shared" si="2"/>
        <v>0.48245614035087725</v>
      </c>
      <c r="F34" s="29">
        <f t="shared" si="3"/>
        <v>2.884130599746557</v>
      </c>
      <c r="G34" s="4">
        <f t="shared" si="7"/>
        <v>1</v>
      </c>
      <c r="H34" s="4">
        <f t="shared" si="7"/>
        <v>2.089096265945819</v>
      </c>
      <c r="I34" s="4">
        <f t="shared" si="7"/>
        <v>3.927312038775576</v>
      </c>
      <c r="J34" s="4">
        <f t="shared" si="7"/>
        <v>5.847659909433018</v>
      </c>
      <c r="K34" s="5">
        <f t="shared" si="7"/>
        <v>7.789631756882</v>
      </c>
      <c r="L34" s="3"/>
      <c r="M34" s="4">
        <f t="shared" si="4"/>
        <v>0.5175438596491228</v>
      </c>
      <c r="N34" s="4">
        <f t="shared" si="1"/>
        <v>0.24773576406485487</v>
      </c>
      <c r="O34" s="4">
        <f t="shared" si="1"/>
        <v>0.13178068219159844</v>
      </c>
      <c r="P34" s="4">
        <f t="shared" si="1"/>
        <v>0.08850443898323478</v>
      </c>
      <c r="Q34" s="5">
        <f t="shared" si="1"/>
        <v>0.06644009316510785</v>
      </c>
      <c r="S34" s="54" t="e">
        <f t="shared" si="5"/>
        <v>#NUM!</v>
      </c>
    </row>
    <row r="35" spans="4:19" ht="12.75">
      <c r="D35" s="27">
        <f t="shared" si="6"/>
        <v>230</v>
      </c>
      <c r="E35" s="27">
        <f t="shared" si="2"/>
        <v>0.5043859649122807</v>
      </c>
      <c r="F35" s="29">
        <f t="shared" si="3"/>
        <v>2.9489506167223127</v>
      </c>
      <c r="G35" s="4">
        <f t="shared" si="7"/>
        <v>1</v>
      </c>
      <c r="H35" s="4">
        <f t="shared" si="7"/>
        <v>2.7065067196259656</v>
      </c>
      <c r="I35" s="4">
        <f t="shared" si="7"/>
        <v>5.223221576905124</v>
      </c>
      <c r="J35" s="4">
        <f t="shared" si="7"/>
        <v>7.802559226320401</v>
      </c>
      <c r="K35" s="5">
        <f t="shared" si="7"/>
        <v>10.398020924183198</v>
      </c>
      <c r="L35" s="3"/>
      <c r="M35" s="4">
        <f t="shared" si="4"/>
        <v>0.4956140350877193</v>
      </c>
      <c r="N35" s="4">
        <f t="shared" si="1"/>
        <v>0.18311945486549994</v>
      </c>
      <c r="O35" s="4">
        <f t="shared" si="1"/>
        <v>0.09488665716942105</v>
      </c>
      <c r="P35" s="4">
        <f t="shared" si="1"/>
        <v>0.06351941980983146</v>
      </c>
      <c r="Q35" s="5">
        <f t="shared" si="1"/>
        <v>0.04766426598883302</v>
      </c>
      <c r="S35" s="54" t="e">
        <f t="shared" si="5"/>
        <v>#NUM!</v>
      </c>
    </row>
    <row r="36" spans="4:19" ht="12.75">
      <c r="D36" s="27">
        <f t="shared" si="6"/>
        <v>240</v>
      </c>
      <c r="E36" s="27">
        <f t="shared" si="2"/>
        <v>0.5263157894736843</v>
      </c>
      <c r="F36" s="29">
        <f t="shared" si="3"/>
        <v>3.01237616564389</v>
      </c>
      <c r="G36" s="4">
        <f t="shared" si="7"/>
        <v>1</v>
      </c>
      <c r="H36" s="4">
        <f t="shared" si="7"/>
        <v>3.9444320097258116</v>
      </c>
      <c r="I36" s="4">
        <f t="shared" si="7"/>
        <v>7.760528576053236</v>
      </c>
      <c r="J36" s="4">
        <f t="shared" si="7"/>
        <v>11.619206753044615</v>
      </c>
      <c r="K36" s="5">
        <f t="shared" si="7"/>
        <v>15.488674225062832</v>
      </c>
      <c r="L36" s="3"/>
      <c r="M36" s="4">
        <f t="shared" si="4"/>
        <v>0.4736842105263157</v>
      </c>
      <c r="N36" s="4">
        <f t="shared" si="1"/>
        <v>0.12008933335860511</v>
      </c>
      <c r="O36" s="4">
        <f t="shared" si="1"/>
        <v>0.0610376221006349</v>
      </c>
      <c r="P36" s="4">
        <f t="shared" si="1"/>
        <v>0.040767345017093774</v>
      </c>
      <c r="Q36" s="5">
        <f t="shared" si="1"/>
        <v>0.030582618217886506</v>
      </c>
      <c r="S36" s="54" t="e">
        <f t="shared" si="5"/>
        <v>#NUM!</v>
      </c>
    </row>
    <row r="37" spans="4:19" ht="12.75">
      <c r="D37" s="27">
        <f t="shared" si="6"/>
        <v>250</v>
      </c>
      <c r="E37" s="27">
        <f t="shared" si="2"/>
        <v>0.5482456140350878</v>
      </c>
      <c r="F37" s="29">
        <f t="shared" si="3"/>
        <v>3.0744935496455117</v>
      </c>
      <c r="G37" s="4">
        <f t="shared" si="7"/>
        <v>1</v>
      </c>
      <c r="H37" s="4">
        <f t="shared" si="7"/>
        <v>7.49074582709137</v>
      </c>
      <c r="I37" s="4">
        <f t="shared" si="7"/>
        <v>14.914517737733801</v>
      </c>
      <c r="J37" s="4">
        <f t="shared" si="7"/>
        <v>22.360586426273656</v>
      </c>
      <c r="K37" s="5">
        <f t="shared" si="7"/>
        <v>29.812249679940617</v>
      </c>
      <c r="L37" s="3"/>
      <c r="M37" s="4">
        <f t="shared" si="4"/>
        <v>0.45175438596491224</v>
      </c>
      <c r="N37" s="4">
        <f t="shared" si="1"/>
        <v>0.060308331959559605</v>
      </c>
      <c r="O37" s="4">
        <f t="shared" si="1"/>
        <v>0.030289573817192324</v>
      </c>
      <c r="P37" s="4">
        <f t="shared" si="1"/>
        <v>0.020203154664767714</v>
      </c>
      <c r="Q37" s="5">
        <f t="shared" si="1"/>
        <v>0.015153314185104199</v>
      </c>
      <c r="S37" s="54" t="e">
        <f t="shared" si="5"/>
        <v>#NUM!</v>
      </c>
    </row>
    <row r="38" spans="4:19" ht="12.75">
      <c r="D38" s="27">
        <f t="shared" si="6"/>
        <v>260</v>
      </c>
      <c r="E38" s="27">
        <f t="shared" si="2"/>
        <v>0.5701754385964913</v>
      </c>
      <c r="F38" s="29">
        <f t="shared" si="3"/>
        <v>3.1353805208115224</v>
      </c>
      <c r="G38" s="4">
        <f t="shared" si="7"/>
        <v>1</v>
      </c>
      <c r="H38" s="4">
        <f t="shared" si="7"/>
        <v>80.49127871717052</v>
      </c>
      <c r="I38" s="4">
        <f t="shared" si="7"/>
        <v>160.97634540144554</v>
      </c>
      <c r="J38" s="4">
        <f t="shared" si="7"/>
        <v>241.46348274115596</v>
      </c>
      <c r="K38" s="5">
        <f t="shared" si="7"/>
        <v>321.9511377609563</v>
      </c>
      <c r="L38" s="3"/>
      <c r="M38" s="4">
        <f t="shared" si="4"/>
        <v>0.42982456140350866</v>
      </c>
      <c r="N38" s="4">
        <f t="shared" si="1"/>
        <v>0.005340014076727767</v>
      </c>
      <c r="O38" s="4">
        <f t="shared" si="1"/>
        <v>0.002670110073201158</v>
      </c>
      <c r="P38" s="4">
        <f t="shared" si="1"/>
        <v>0.0017800810148351585</v>
      </c>
      <c r="Q38" s="5">
        <f t="shared" si="1"/>
        <v>0.0013350614766972702</v>
      </c>
      <c r="S38" s="54" t="e">
        <f t="shared" si="5"/>
        <v>#NUM!</v>
      </c>
    </row>
    <row r="39" spans="4:19" ht="12.75">
      <c r="D39" s="27">
        <f t="shared" si="6"/>
        <v>270</v>
      </c>
      <c r="E39" s="27">
        <f t="shared" si="2"/>
        <v>0.5921052631578948</v>
      </c>
      <c r="F39" s="29">
        <f t="shared" si="3"/>
        <v>3.195107421317288</v>
      </c>
      <c r="G39" s="4">
        <f t="shared" si="7"/>
        <v>1</v>
      </c>
      <c r="H39" s="4">
        <f t="shared" si="7"/>
        <v>-9.374401984235622</v>
      </c>
      <c r="I39" s="4">
        <f t="shared" si="7"/>
        <v>-18.695352835644552</v>
      </c>
      <c r="J39" s="4">
        <f t="shared" si="7"/>
        <v>-28.034106576830055</v>
      </c>
      <c r="K39" s="5">
        <f t="shared" si="7"/>
        <v>-37.3773213900824</v>
      </c>
      <c r="L39" s="3"/>
      <c r="M39" s="4">
        <f t="shared" si="4"/>
        <v>0.4078947368421052</v>
      </c>
      <c r="N39" s="4">
        <f t="shared" si="1"/>
        <v>-0.04351154745956464</v>
      </c>
      <c r="O39" s="4">
        <f t="shared" si="1"/>
        <v>-0.02181797478913654</v>
      </c>
      <c r="P39" s="4">
        <f t="shared" si="1"/>
        <v>-0.014549945999678357</v>
      </c>
      <c r="Q39" s="5">
        <f t="shared" si="1"/>
        <v>-0.010912893746054657</v>
      </c>
      <c r="S39" s="54" t="e">
        <f t="shared" si="5"/>
        <v>#NUM!</v>
      </c>
    </row>
    <row r="40" spans="4:19" ht="12.75">
      <c r="D40" s="27">
        <f t="shared" si="6"/>
        <v>280</v>
      </c>
      <c r="E40" s="27">
        <f t="shared" si="2"/>
        <v>0.6140350877192983</v>
      </c>
      <c r="F40" s="29">
        <f t="shared" si="3"/>
        <v>3.2537381359336957</v>
      </c>
      <c r="G40" s="4">
        <f t="shared" si="7"/>
        <v>1</v>
      </c>
      <c r="H40" s="4">
        <f t="shared" si="7"/>
        <v>-4.5236368837428325</v>
      </c>
      <c r="I40" s="4">
        <f t="shared" si="7"/>
        <v>-8.935707085328023</v>
      </c>
      <c r="J40" s="4">
        <f t="shared" si="7"/>
        <v>-13.384837022952317</v>
      </c>
      <c r="K40" s="5">
        <f t="shared" si="7"/>
        <v>-17.843326307182732</v>
      </c>
      <c r="L40" s="3"/>
      <c r="M40" s="4">
        <f t="shared" si="4"/>
        <v>0.38596491228070173</v>
      </c>
      <c r="N40" s="4">
        <f t="shared" si="1"/>
        <v>-0.08532181565407974</v>
      </c>
      <c r="O40" s="4">
        <f t="shared" si="1"/>
        <v>-0.043193550168451306</v>
      </c>
      <c r="P40" s="4">
        <f t="shared" si="1"/>
        <v>-0.028835981463117492</v>
      </c>
      <c r="Q40" s="5">
        <f t="shared" si="1"/>
        <v>-0.02163077139520414</v>
      </c>
      <c r="S40" s="54" t="e">
        <f t="shared" si="5"/>
        <v>#NUM!</v>
      </c>
    </row>
    <row r="41" spans="4:19" ht="12.75">
      <c r="D41" s="27">
        <f t="shared" si="6"/>
        <v>290</v>
      </c>
      <c r="E41" s="27">
        <f t="shared" si="2"/>
        <v>0.6359649122807018</v>
      </c>
      <c r="F41" s="29">
        <f t="shared" si="3"/>
        <v>3.3113308926626095</v>
      </c>
      <c r="G41" s="4">
        <f t="shared" si="7"/>
        <v>1</v>
      </c>
      <c r="H41" s="4">
        <f t="shared" si="7"/>
        <v>-3.0437895424530264</v>
      </c>
      <c r="I41" s="4">
        <f t="shared" si="7"/>
        <v>-5.9198094668274885</v>
      </c>
      <c r="J41" s="4">
        <f t="shared" si="7"/>
        <v>-8.851310949803112</v>
      </c>
      <c r="K41" s="5">
        <f t="shared" si="7"/>
        <v>-11.797005509807935</v>
      </c>
      <c r="L41" s="3"/>
      <c r="M41" s="4">
        <f t="shared" si="4"/>
        <v>0.36403508771929816</v>
      </c>
      <c r="N41" s="4">
        <f t="shared" si="1"/>
        <v>-0.11959929641716224</v>
      </c>
      <c r="O41" s="4">
        <f t="shared" si="1"/>
        <v>-0.061494392642064175</v>
      </c>
      <c r="P41" s="4">
        <f t="shared" si="1"/>
        <v>-0.04112781595673076</v>
      </c>
      <c r="Q41" s="5">
        <f t="shared" si="1"/>
        <v>-0.030858262074781803</v>
      </c>
      <c r="S41" s="54" t="e">
        <f t="shared" si="5"/>
        <v>#NUM!</v>
      </c>
    </row>
    <row r="42" spans="4:19" ht="12.75">
      <c r="D42" s="27">
        <f t="shared" si="6"/>
        <v>300</v>
      </c>
      <c r="E42" s="27">
        <f t="shared" si="2"/>
        <v>0.6578947368421053</v>
      </c>
      <c r="F42" s="29">
        <f t="shared" si="3"/>
        <v>3.367938940089952</v>
      </c>
      <c r="G42" s="4">
        <f t="shared" si="7"/>
        <v>1</v>
      </c>
      <c r="H42" s="4">
        <f t="shared" si="7"/>
        <v>-2.338878988546912</v>
      </c>
      <c r="I42" s="4">
        <f t="shared" si="7"/>
        <v>-4.45596039495277</v>
      </c>
      <c r="J42" s="4">
        <f t="shared" si="7"/>
        <v>-6.645946334451017</v>
      </c>
      <c r="K42" s="5">
        <f t="shared" si="7"/>
        <v>-8.854909024948363</v>
      </c>
      <c r="L42" s="3"/>
      <c r="M42" s="4">
        <f t="shared" si="4"/>
        <v>0.3421052631578947</v>
      </c>
      <c r="N42" s="4">
        <f t="shared" si="1"/>
        <v>-0.14626890268078224</v>
      </c>
      <c r="O42" s="4">
        <f t="shared" si="1"/>
        <v>-0.07677475400037094</v>
      </c>
      <c r="P42" s="4">
        <f t="shared" si="1"/>
        <v>-0.05147577875922678</v>
      </c>
      <c r="Q42" s="5">
        <f t="shared" si="1"/>
        <v>-0.03863453166983719</v>
      </c>
      <c r="S42" s="54" t="e">
        <f t="shared" si="5"/>
        <v>#NUM!</v>
      </c>
    </row>
    <row r="43" spans="4:19" ht="12.75">
      <c r="D43" s="27">
        <f t="shared" si="6"/>
        <v>310</v>
      </c>
      <c r="E43" s="27">
        <f t="shared" si="2"/>
        <v>0.6798245614035089</v>
      </c>
      <c r="F43" s="29">
        <f t="shared" si="3"/>
        <v>3.4236111238934113</v>
      </c>
      <c r="G43" s="4">
        <f t="shared" si="7"/>
        <v>1</v>
      </c>
      <c r="H43" s="4">
        <f t="shared" si="7"/>
        <v>-1.9334022328845109</v>
      </c>
      <c r="I43" s="4">
        <f t="shared" si="7"/>
        <v>-3.593309953565837</v>
      </c>
      <c r="J43" s="4">
        <f t="shared" si="7"/>
        <v>-5.34243828807273</v>
      </c>
      <c r="K43" s="5">
        <f t="shared" si="7"/>
        <v>-7.115290262001494</v>
      </c>
      <c r="L43" s="3"/>
      <c r="M43" s="4">
        <f t="shared" si="4"/>
        <v>0.3201754385964911</v>
      </c>
      <c r="N43" s="4">
        <f t="shared" si="1"/>
        <v>-0.16560208380374636</v>
      </c>
      <c r="O43" s="4">
        <f t="shared" si="1"/>
        <v>-0.08910320644028039</v>
      </c>
      <c r="P43" s="4">
        <f t="shared" si="1"/>
        <v>-0.05993058250411603</v>
      </c>
      <c r="Q43" s="5">
        <f t="shared" si="1"/>
        <v>-0.04499822590602613</v>
      </c>
      <c r="S43" s="54" t="e">
        <f t="shared" si="5"/>
        <v>#NUM!</v>
      </c>
    </row>
    <row r="44" spans="4:19" ht="12.75">
      <c r="D44" s="27">
        <f t="shared" si="6"/>
        <v>320</v>
      </c>
      <c r="E44" s="27">
        <f t="shared" si="2"/>
        <v>0.7017543859649124</v>
      </c>
      <c r="F44" s="29">
        <f t="shared" si="3"/>
        <v>3.4783923802698253</v>
      </c>
      <c r="G44" s="4">
        <f t="shared" si="7"/>
        <v>1</v>
      </c>
      <c r="H44" s="4">
        <f t="shared" si="7"/>
        <v>-1.6744055216974634</v>
      </c>
      <c r="I44" s="4">
        <f t="shared" si="7"/>
        <v>-3.0260086935096795</v>
      </c>
      <c r="J44" s="4">
        <f t="shared" si="7"/>
        <v>-4.481984792689444</v>
      </c>
      <c r="K44" s="5">
        <f t="shared" si="7"/>
        <v>-5.9664068799572165</v>
      </c>
      <c r="L44" s="3"/>
      <c r="M44" s="4">
        <f t="shared" si="4"/>
        <v>0.29824561403508765</v>
      </c>
      <c r="N44" s="4">
        <f t="shared" si="1"/>
        <v>-0.17812030011268415</v>
      </c>
      <c r="O44" s="4">
        <f t="shared" si="1"/>
        <v>-0.0985607261059026</v>
      </c>
      <c r="P44" s="4">
        <f t="shared" si="1"/>
        <v>-0.06654320079835065</v>
      </c>
      <c r="Q44" s="5">
        <f t="shared" si="1"/>
        <v>-0.049987474879893926</v>
      </c>
      <c r="S44" s="54" t="e">
        <f t="shared" si="5"/>
        <v>#NUM!</v>
      </c>
    </row>
    <row r="45" spans="4:19" ht="12.75">
      <c r="D45" s="27">
        <f t="shared" si="6"/>
        <v>330</v>
      </c>
      <c r="E45" s="27">
        <f t="shared" si="2"/>
        <v>0.7236842105263159</v>
      </c>
      <c r="F45" s="29">
        <f t="shared" si="3"/>
        <v>3.5323241604631437</v>
      </c>
      <c r="G45" s="4">
        <f t="shared" si="7"/>
        <v>1</v>
      </c>
      <c r="H45" s="4">
        <f t="shared" si="7"/>
        <v>-1.4976741893006151</v>
      </c>
      <c r="I45" s="4">
        <f t="shared" si="7"/>
        <v>-2.625603001161875</v>
      </c>
      <c r="J45" s="4">
        <f t="shared" si="7"/>
        <v>-3.87187936562832</v>
      </c>
      <c r="K45" s="5">
        <f t="shared" si="7"/>
        <v>-5.151310909283345</v>
      </c>
      <c r="L45" s="3"/>
      <c r="M45" s="4">
        <f t="shared" si="4"/>
        <v>0.27631578947368407</v>
      </c>
      <c r="N45" s="4">
        <f t="shared" si="1"/>
        <v>-0.18449659575339158</v>
      </c>
      <c r="O45" s="4">
        <f t="shared" si="1"/>
        <v>-0.10523898295035827</v>
      </c>
      <c r="P45" s="4">
        <f t="shared" si="1"/>
        <v>-0.07136477234456506</v>
      </c>
      <c r="Q45" s="5">
        <f t="shared" si="1"/>
        <v>-0.05363989756000291</v>
      </c>
      <c r="S45" s="54" t="e">
        <f t="shared" si="5"/>
        <v>#NUM!</v>
      </c>
    </row>
    <row r="46" spans="4:19" ht="12.75">
      <c r="D46" s="27">
        <f t="shared" si="6"/>
        <v>340</v>
      </c>
      <c r="E46" s="27">
        <f t="shared" si="2"/>
        <v>0.7456140350877194</v>
      </c>
      <c r="F46" s="29">
        <f t="shared" si="3"/>
        <v>3.5854447977990302</v>
      </c>
      <c r="G46" s="4">
        <f t="shared" si="7"/>
        <v>1</v>
      </c>
      <c r="H46" s="4">
        <f t="shared" si="7"/>
        <v>-1.3715628771624695</v>
      </c>
      <c r="I46" s="4">
        <f t="shared" si="7"/>
        <v>-2.328714165398342</v>
      </c>
      <c r="J46" s="4">
        <f t="shared" si="7"/>
        <v>-3.4170293288625797</v>
      </c>
      <c r="K46" s="5">
        <f t="shared" si="7"/>
        <v>-4.543206360771063</v>
      </c>
      <c r="L46" s="3"/>
      <c r="M46" s="4">
        <f t="shared" si="4"/>
        <v>0.2543859649122806</v>
      </c>
      <c r="N46" s="4">
        <f t="shared" si="1"/>
        <v>-0.18547160261333548</v>
      </c>
      <c r="O46" s="4">
        <f t="shared" si="1"/>
        <v>-0.10923881028085138</v>
      </c>
      <c r="P46" s="4">
        <f t="shared" si="1"/>
        <v>-0.07444652662579211</v>
      </c>
      <c r="Q46" s="5">
        <f t="shared" si="1"/>
        <v>-0.0559926062590533</v>
      </c>
      <c r="S46" s="54" t="e">
        <f t="shared" si="5"/>
        <v>#NUM!</v>
      </c>
    </row>
    <row r="47" spans="4:19" ht="12.75">
      <c r="D47" s="27">
        <f t="shared" si="6"/>
        <v>350</v>
      </c>
      <c r="E47" s="27">
        <f t="shared" si="2"/>
        <v>0.7675438596491229</v>
      </c>
      <c r="F47" s="29">
        <f t="shared" si="3"/>
        <v>3.6377898264655975</v>
      </c>
      <c r="G47" s="4">
        <f t="shared" si="7"/>
        <v>1</v>
      </c>
      <c r="H47" s="4">
        <f t="shared" si="7"/>
        <v>-1.278700295978877</v>
      </c>
      <c r="I47" s="4">
        <f t="shared" si="7"/>
        <v>-2.100466200401152</v>
      </c>
      <c r="J47" s="4">
        <f t="shared" si="7"/>
        <v>-3.0650972579402214</v>
      </c>
      <c r="K47" s="5">
        <f t="shared" si="7"/>
        <v>-4.072304417863613</v>
      </c>
      <c r="L47" s="3"/>
      <c r="M47" s="4">
        <f t="shared" si="4"/>
        <v>0.23245614035087714</v>
      </c>
      <c r="N47" s="4">
        <f t="shared" si="1"/>
        <v>-0.1817909490455902</v>
      </c>
      <c r="O47" s="4">
        <f t="shared" si="1"/>
        <v>-0.11066883166531416</v>
      </c>
      <c r="P47" s="4">
        <f t="shared" si="1"/>
        <v>-0.07583972735243324</v>
      </c>
      <c r="Q47" s="5">
        <f t="shared" si="1"/>
        <v>-0.05708221107714409</v>
      </c>
      <c r="S47" s="54" t="e">
        <f t="shared" si="5"/>
        <v>#NUM!</v>
      </c>
    </row>
    <row r="48" spans="4:19" ht="12.75">
      <c r="D48" s="27">
        <f t="shared" si="6"/>
        <v>360</v>
      </c>
      <c r="E48" s="27">
        <f t="shared" si="2"/>
        <v>0.7894736842105264</v>
      </c>
      <c r="F48" s="29">
        <f t="shared" si="3"/>
        <v>3.689392259574614</v>
      </c>
      <c r="G48" s="4">
        <f t="shared" si="7"/>
        <v>1</v>
      </c>
      <c r="H48" s="4">
        <f t="shared" si="7"/>
        <v>-1.2087811684528902</v>
      </c>
      <c r="I48" s="4">
        <f t="shared" si="7"/>
        <v>-1.9200857424915005</v>
      </c>
      <c r="J48" s="4">
        <f t="shared" si="7"/>
        <v>-2.7849005786726946</v>
      </c>
      <c r="K48" s="5">
        <f t="shared" si="7"/>
        <v>-3.697022834244258</v>
      </c>
      <c r="L48" s="3"/>
      <c r="M48" s="4">
        <f t="shared" si="4"/>
        <v>0.21052631578947356</v>
      </c>
      <c r="N48" s="4">
        <f t="shared" si="1"/>
        <v>-0.17416412605014736</v>
      </c>
      <c r="O48" s="4">
        <f t="shared" si="1"/>
        <v>-0.10964422636475334</v>
      </c>
      <c r="P48" s="4">
        <f t="shared" si="1"/>
        <v>-0.07559563073875049</v>
      </c>
      <c r="Q48" s="5">
        <f t="shared" si="1"/>
        <v>-0.05694482431632293</v>
      </c>
      <c r="S48" s="54" t="e">
        <f t="shared" si="5"/>
        <v>#NUM!</v>
      </c>
    </row>
    <row r="49" spans="4:19" ht="12.75">
      <c r="D49" s="27">
        <f t="shared" si="6"/>
        <v>370</v>
      </c>
      <c r="E49" s="27">
        <f t="shared" si="2"/>
        <v>0.8114035087719299</v>
      </c>
      <c r="F49" s="29">
        <f t="shared" si="3"/>
        <v>3.7402828326854576</v>
      </c>
      <c r="G49" s="4">
        <f t="shared" si="7"/>
        <v>1</v>
      </c>
      <c r="H49" s="4">
        <f t="shared" si="7"/>
        <v>-1.1553242427289587</v>
      </c>
      <c r="I49" s="4">
        <f t="shared" si="7"/>
        <v>-1.774430972247994</v>
      </c>
      <c r="J49" s="4">
        <f t="shared" si="7"/>
        <v>-2.5567047311618056</v>
      </c>
      <c r="K49" s="5">
        <f t="shared" si="7"/>
        <v>-3.3910434274797843</v>
      </c>
      <c r="L49" s="3"/>
      <c r="M49" s="4">
        <f t="shared" si="4"/>
        <v>0.1885964912280701</v>
      </c>
      <c r="N49" s="4">
        <f t="shared" si="1"/>
        <v>-0.163241178755664</v>
      </c>
      <c r="O49" s="4">
        <f t="shared" si="1"/>
        <v>-0.10628561729236537</v>
      </c>
      <c r="P49" s="4">
        <f t="shared" si="1"/>
        <v>-0.07376545634284838</v>
      </c>
      <c r="Q49" s="5">
        <f t="shared" si="1"/>
        <v>-0.05561606486656957</v>
      </c>
      <c r="S49" s="54" t="e">
        <f t="shared" si="5"/>
        <v>#NUM!</v>
      </c>
    </row>
    <row r="50" spans="4:19" ht="12.75">
      <c r="D50" s="27">
        <f t="shared" si="6"/>
        <v>380</v>
      </c>
      <c r="E50" s="27">
        <f t="shared" si="2"/>
        <v>0.8333333333333335</v>
      </c>
      <c r="F50" s="29">
        <f t="shared" si="3"/>
        <v>3.7904902178945172</v>
      </c>
      <c r="G50" s="4">
        <f t="shared" si="7"/>
        <v>1</v>
      </c>
      <c r="H50" s="4">
        <f t="shared" si="7"/>
        <v>-1.1140637259299462</v>
      </c>
      <c r="I50" s="4">
        <f t="shared" si="7"/>
        <v>-1.6547841937789964</v>
      </c>
      <c r="J50" s="4">
        <f t="shared" si="7"/>
        <v>-2.367411843030083</v>
      </c>
      <c r="K50" s="5">
        <f t="shared" si="7"/>
        <v>-3.1368969229236376</v>
      </c>
      <c r="L50" s="3"/>
      <c r="M50" s="4">
        <f t="shared" si="4"/>
        <v>0.16666666666666652</v>
      </c>
      <c r="N50" s="4">
        <f t="shared" si="1"/>
        <v>-0.14960245342118494</v>
      </c>
      <c r="O50" s="4">
        <f t="shared" si="1"/>
        <v>-0.10071806782614554</v>
      </c>
      <c r="P50" s="4">
        <f t="shared" si="1"/>
        <v>-0.07040036872221928</v>
      </c>
      <c r="Q50" s="5">
        <f t="shared" si="1"/>
        <v>-0.05313106256335976</v>
      </c>
      <c r="S50" s="54" t="e">
        <f t="shared" si="5"/>
        <v>#NUM!</v>
      </c>
    </row>
    <row r="51" spans="4:19" ht="12.75">
      <c r="D51" s="27">
        <f t="shared" si="6"/>
        <v>390</v>
      </c>
      <c r="E51" s="27">
        <f t="shared" si="2"/>
        <v>0.855263157894737</v>
      </c>
      <c r="F51" s="29">
        <f t="shared" si="3"/>
        <v>3.8400412127250014</v>
      </c>
      <c r="G51" s="4">
        <f t="shared" si="7"/>
        <v>1</v>
      </c>
      <c r="H51" s="4">
        <f t="shared" si="7"/>
        <v>-1.0820882565214998</v>
      </c>
      <c r="I51" s="4">
        <f t="shared" si="7"/>
        <v>-1.555136658801328</v>
      </c>
      <c r="J51" s="4">
        <f t="shared" si="7"/>
        <v>-2.2079877884552843</v>
      </c>
      <c r="K51" s="5">
        <f t="shared" si="7"/>
        <v>-2.922532315332276</v>
      </c>
      <c r="L51" s="3"/>
      <c r="M51" s="4">
        <f t="shared" si="4"/>
        <v>0.14473684210526305</v>
      </c>
      <c r="N51" s="4">
        <f t="shared" si="1"/>
        <v>-0.13375696597109066</v>
      </c>
      <c r="O51" s="4">
        <f t="shared" si="1"/>
        <v>-0.09307017572129234</v>
      </c>
      <c r="P51" s="4">
        <f t="shared" si="1"/>
        <v>-0.06555146856429013</v>
      </c>
      <c r="Q51" s="5">
        <f t="shared" si="1"/>
        <v>-0.04952446251695501</v>
      </c>
      <c r="S51" s="54" t="e">
        <f t="shared" si="5"/>
        <v>#NUM!</v>
      </c>
    </row>
    <row r="52" spans="4:19" ht="12.75">
      <c r="D52" s="27">
        <f t="shared" si="6"/>
        <v>400</v>
      </c>
      <c r="E52" s="27">
        <f t="shared" si="2"/>
        <v>0.8771929824561404</v>
      </c>
      <c r="F52" s="29">
        <f t="shared" si="3"/>
        <v>3.888960907350313</v>
      </c>
      <c r="G52" s="4">
        <f aca="true" t="shared" si="8" ref="G52:K58">IF(G$10&lt;=COS($F52),1,((1+G$10^2-2*G$10*COS($F52))^0.5)/SIN($F52))</f>
        <v>1</v>
      </c>
      <c r="H52" s="4">
        <f t="shared" si="8"/>
        <v>-1.0573513252257882</v>
      </c>
      <c r="I52" s="4">
        <f t="shared" si="8"/>
        <v>-1.471213972294951</v>
      </c>
      <c r="J52" s="4">
        <f t="shared" si="8"/>
        <v>-2.0720001341054477</v>
      </c>
      <c r="K52" s="5">
        <f t="shared" si="8"/>
        <v>-2.7393674151760004</v>
      </c>
      <c r="L52" s="3"/>
      <c r="M52" s="4">
        <f t="shared" si="4"/>
        <v>0.12280701754385959</v>
      </c>
      <c r="N52" s="4">
        <f t="shared" si="1"/>
        <v>-0.1161458964622144</v>
      </c>
      <c r="O52" s="4">
        <f t="shared" si="1"/>
        <v>-0.08347325396338681</v>
      </c>
      <c r="P52" s="4">
        <f t="shared" si="1"/>
        <v>-0.05926979227579998</v>
      </c>
      <c r="Q52" s="5">
        <f t="shared" si="1"/>
        <v>-0.044830429413562044</v>
      </c>
      <c r="S52" s="54" t="e">
        <f t="shared" si="5"/>
        <v>#NUM!</v>
      </c>
    </row>
    <row r="53" spans="4:19" ht="12.75">
      <c r="D53" s="27">
        <f t="shared" si="6"/>
        <v>410</v>
      </c>
      <c r="E53" s="27">
        <f t="shared" si="2"/>
        <v>0.899122807017544</v>
      </c>
      <c r="F53" s="29">
        <f t="shared" si="3"/>
        <v>3.937272833113226</v>
      </c>
      <c r="G53" s="4">
        <f t="shared" si="8"/>
        <v>1</v>
      </c>
      <c r="H53" s="4">
        <f t="shared" si="8"/>
        <v>-1.038378878137727</v>
      </c>
      <c r="I53" s="4">
        <f t="shared" si="8"/>
        <v>-1.3998940801305122</v>
      </c>
      <c r="J53" s="4">
        <f t="shared" si="8"/>
        <v>-1.9547449691452254</v>
      </c>
      <c r="K53" s="5">
        <f t="shared" si="8"/>
        <v>-2.58112457487137</v>
      </c>
      <c r="L53" s="3"/>
      <c r="M53" s="4">
        <f t="shared" si="4"/>
        <v>0.10087719298245601</v>
      </c>
      <c r="N53" s="4">
        <f t="shared" si="1"/>
        <v>-0.09714873357533377</v>
      </c>
      <c r="O53" s="4">
        <f t="shared" si="1"/>
        <v>-0.07206058973622577</v>
      </c>
      <c r="P53" s="4">
        <f t="shared" si="1"/>
        <v>-0.051606319276814805</v>
      </c>
      <c r="Q53" s="5">
        <f t="shared" si="1"/>
        <v>-0.039082651788507033</v>
      </c>
      <c r="S53" s="54" t="e">
        <f t="shared" si="5"/>
        <v>#NUM!</v>
      </c>
    </row>
    <row r="54" spans="4:19" ht="12.75">
      <c r="D54" s="27">
        <f t="shared" si="6"/>
        <v>420</v>
      </c>
      <c r="E54" s="27">
        <f t="shared" si="2"/>
        <v>0.9210526315789475</v>
      </c>
      <c r="F54" s="29">
        <f t="shared" si="3"/>
        <v>3.984999094836023</v>
      </c>
      <c r="G54" s="4">
        <f t="shared" si="8"/>
        <v>1</v>
      </c>
      <c r="H54" s="4">
        <f t="shared" si="8"/>
        <v>-1.0240874305360241</v>
      </c>
      <c r="I54" s="4">
        <f t="shared" si="8"/>
        <v>-1.338844968702042</v>
      </c>
      <c r="J54" s="4">
        <f t="shared" si="8"/>
        <v>-1.8527033114249714</v>
      </c>
      <c r="K54" s="5">
        <f t="shared" si="8"/>
        <v>-2.443105850187569</v>
      </c>
      <c r="L54" s="3"/>
      <c r="M54" s="4">
        <f t="shared" si="4"/>
        <v>0.07894736842105254</v>
      </c>
      <c r="N54" s="4">
        <f t="shared" si="1"/>
        <v>-0.07709045738382923</v>
      </c>
      <c r="O54" s="4">
        <f t="shared" si="1"/>
        <v>-0.058966773798753515</v>
      </c>
      <c r="P54" s="4">
        <f t="shared" si="1"/>
        <v>-0.042611986460115776</v>
      </c>
      <c r="Q54" s="5">
        <f t="shared" si="1"/>
        <v>-0.032314346271567145</v>
      </c>
      <c r="S54" s="54" t="e">
        <f t="shared" si="5"/>
        <v>#NUM!</v>
      </c>
    </row>
    <row r="55" spans="4:19" ht="12.75">
      <c r="D55" s="27">
        <f t="shared" si="6"/>
        <v>430</v>
      </c>
      <c r="E55" s="27">
        <f t="shared" si="2"/>
        <v>0.942982456140351</v>
      </c>
      <c r="F55" s="29">
        <f t="shared" si="3"/>
        <v>4.032160489032697</v>
      </c>
      <c r="G55" s="4">
        <f t="shared" si="8"/>
        <v>1</v>
      </c>
      <c r="H55" s="4">
        <f t="shared" si="8"/>
        <v>-1.013666987667693</v>
      </c>
      <c r="I55" s="4">
        <f t="shared" si="8"/>
        <v>-1.28629105454834</v>
      </c>
      <c r="J55" s="4">
        <f t="shared" si="8"/>
        <v>-1.763190554262473</v>
      </c>
      <c r="K55" s="5">
        <f t="shared" si="8"/>
        <v>-2.3217255485468717</v>
      </c>
      <c r="L55" s="3"/>
      <c r="M55" s="4">
        <f t="shared" si="4"/>
        <v>0.05701754385964897</v>
      </c>
      <c r="N55" s="4">
        <f t="shared" si="1"/>
        <v>-0.05624879230884141</v>
      </c>
      <c r="O55" s="4">
        <f t="shared" si="1"/>
        <v>-0.044327093512805116</v>
      </c>
      <c r="P55" s="4">
        <f t="shared" si="1"/>
        <v>-0.032337709456195955</v>
      </c>
      <c r="Q55" s="5">
        <f t="shared" si="1"/>
        <v>-0.024558261804602733</v>
      </c>
      <c r="S55" s="54" t="e">
        <f t="shared" si="5"/>
        <v>#NUM!</v>
      </c>
    </row>
    <row r="56" spans="4:19" ht="12.75">
      <c r="D56" s="27">
        <f t="shared" si="6"/>
        <v>440</v>
      </c>
      <c r="E56" s="27">
        <f t="shared" si="2"/>
        <v>0.9649122807017545</v>
      </c>
      <c r="F56" s="29">
        <f t="shared" si="3"/>
        <v>4.078776609816829</v>
      </c>
      <c r="G56" s="4">
        <f t="shared" si="8"/>
        <v>1</v>
      </c>
      <c r="H56" s="4">
        <f t="shared" si="8"/>
        <v>-1.006503457191512</v>
      </c>
      <c r="I56" s="4">
        <f t="shared" si="8"/>
        <v>-1.240857930034812</v>
      </c>
      <c r="J56" s="4">
        <f t="shared" si="8"/>
        <v>-1.684123450637521</v>
      </c>
      <c r="K56" s="5">
        <f t="shared" si="8"/>
        <v>-2.214199492527564</v>
      </c>
      <c r="L56" s="3"/>
      <c r="M56" s="4">
        <f t="shared" si="4"/>
        <v>0.0350877192982455</v>
      </c>
      <c r="N56" s="4">
        <f t="shared" si="1"/>
        <v>-0.03486100226237892</v>
      </c>
      <c r="O56" s="4">
        <f t="shared" si="1"/>
        <v>-0.028276983568345432</v>
      </c>
      <c r="P56" s="4">
        <f t="shared" si="1"/>
        <v>-0.02083441049702332</v>
      </c>
      <c r="Q56" s="5">
        <f t="shared" si="1"/>
        <v>-0.01584668383163253</v>
      </c>
      <c r="S56" s="54" t="e">
        <f t="shared" si="5"/>
        <v>#NUM!</v>
      </c>
    </row>
    <row r="57" spans="4:19" ht="12.75">
      <c r="D57" s="27">
        <f t="shared" si="6"/>
        <v>450</v>
      </c>
      <c r="E57" s="27">
        <f t="shared" si="2"/>
        <v>0.986842105263158</v>
      </c>
      <c r="F57" s="29">
        <f t="shared" si="3"/>
        <v>4.124865944035193</v>
      </c>
      <c r="G57" s="4">
        <f t="shared" si="8"/>
        <v>1</v>
      </c>
      <c r="H57" s="4">
        <f t="shared" si="8"/>
        <v>-1.002125931603583</v>
      </c>
      <c r="I57" s="4">
        <f t="shared" si="8"/>
        <v>-1.2014664407324602</v>
      </c>
      <c r="J57" s="4">
        <f t="shared" si="8"/>
        <v>-1.6138610961676554</v>
      </c>
      <c r="K57" s="5">
        <f t="shared" si="8"/>
        <v>-2.118332946291439</v>
      </c>
      <c r="L57" s="3"/>
      <c r="M57" s="4">
        <f t="shared" si="4"/>
        <v>0.013157894736842035</v>
      </c>
      <c r="N57" s="4">
        <f t="shared" si="1"/>
        <v>-0.013129981294653276</v>
      </c>
      <c r="O57" s="4">
        <f t="shared" si="1"/>
        <v>-0.010951529140356575</v>
      </c>
      <c r="P57" s="4">
        <f t="shared" si="1"/>
        <v>-0.008153052804908268</v>
      </c>
      <c r="Q57" s="5">
        <f t="shared" si="1"/>
        <v>-0.006211438461492813</v>
      </c>
      <c r="S57" s="54">
        <f t="shared" si="5"/>
        <v>0.05869264455335862</v>
      </c>
    </row>
    <row r="58" spans="4:19" ht="13.5" thickBot="1">
      <c r="D58" s="28">
        <f t="shared" si="6"/>
        <v>460</v>
      </c>
      <c r="E58" s="28">
        <f t="shared" si="2"/>
        <v>1.0087719298245614</v>
      </c>
      <c r="F58" s="30">
        <f t="shared" si="3"/>
        <v>4.170445956937197</v>
      </c>
      <c r="G58" s="7">
        <f t="shared" si="8"/>
        <v>1</v>
      </c>
      <c r="H58" s="7">
        <f t="shared" si="8"/>
        <v>-1.0001700856678262</v>
      </c>
      <c r="I58" s="7">
        <f t="shared" si="8"/>
        <v>-1.1672587406784254</v>
      </c>
      <c r="J58" s="7">
        <f t="shared" si="8"/>
        <v>-1.5510938781907018</v>
      </c>
      <c r="K58" s="8">
        <f t="shared" si="8"/>
        <v>-2.032372493928279</v>
      </c>
      <c r="L58" s="6"/>
      <c r="M58" s="7">
        <f t="shared" si="4"/>
        <v>-0.00877192982456143</v>
      </c>
      <c r="N58" s="7">
        <f t="shared" si="1"/>
        <v>0.008770438098740278</v>
      </c>
      <c r="O58" s="7">
        <f t="shared" si="1"/>
        <v>0.007514983198552084</v>
      </c>
      <c r="P58" s="7">
        <f t="shared" si="1"/>
        <v>0.00565531844841886</v>
      </c>
      <c r="Q58" s="8">
        <f t="shared" si="1"/>
        <v>0.0043161033967777105</v>
      </c>
      <c r="S58" s="55">
        <f t="shared" si="5"/>
        <v>0.18777693120432296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H. Varma</dc:creator>
  <cp:keywords/>
  <dc:description/>
  <cp:lastModifiedBy>AHVarma</cp:lastModifiedBy>
  <dcterms:created xsi:type="dcterms:W3CDTF">2006-03-06T15:35:17Z</dcterms:created>
  <dcterms:modified xsi:type="dcterms:W3CDTF">2013-06-07T15:21:27Z</dcterms:modified>
  <cp:category/>
  <cp:version/>
  <cp:contentType/>
  <cp:contentStatus/>
</cp:coreProperties>
</file>