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CourseWebsite\Course\ToSource\Documents\"/>
    </mc:Choice>
  </mc:AlternateContent>
  <bookViews>
    <workbookView xWindow="0" yWindow="0" windowWidth="28800" windowHeight="12435" activeTab="2"/>
  </bookViews>
  <sheets>
    <sheet name="Update_Spring" sheetId="2" r:id="rId1"/>
    <sheet name="Lookup_Table" sheetId="4" r:id="rId2"/>
    <sheet name="Fall_Schedule" sheetId="6" r:id="rId3"/>
    <sheet name="Spring_Schedule" sheetId="1" r:id="rId4"/>
    <sheet name="Shee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6" l="1"/>
  <c r="K25" i="6"/>
  <c r="J25" i="6"/>
  <c r="I25" i="6"/>
  <c r="H25" i="6"/>
  <c r="F25" i="6"/>
  <c r="E25" i="6"/>
  <c r="D25" i="6"/>
  <c r="C25" i="6"/>
  <c r="B25" i="6"/>
  <c r="L22" i="6"/>
  <c r="K22" i="6"/>
  <c r="J22" i="6"/>
  <c r="I22" i="6"/>
  <c r="H22" i="6"/>
  <c r="F22" i="6"/>
  <c r="E22" i="6"/>
  <c r="D22" i="6"/>
  <c r="C22" i="6"/>
  <c r="B22" i="6"/>
  <c r="L19" i="6"/>
  <c r="K19" i="6"/>
  <c r="J19" i="6"/>
  <c r="I19" i="6"/>
  <c r="H19" i="6"/>
  <c r="F19" i="6"/>
  <c r="E19" i="6"/>
  <c r="D19" i="6"/>
  <c r="C19" i="6"/>
  <c r="B19" i="6"/>
  <c r="L16" i="6"/>
  <c r="K16" i="6"/>
  <c r="J16" i="6"/>
  <c r="I16" i="6"/>
  <c r="H16" i="6"/>
  <c r="F16" i="6"/>
  <c r="E16" i="6"/>
  <c r="D16" i="6"/>
  <c r="C16" i="6"/>
  <c r="B16" i="6"/>
  <c r="L13" i="6"/>
  <c r="K13" i="6"/>
  <c r="J13" i="6"/>
  <c r="I13" i="6"/>
  <c r="H13" i="6"/>
  <c r="F13" i="6"/>
  <c r="E13" i="6"/>
  <c r="D13" i="6"/>
  <c r="C13" i="6"/>
  <c r="B13" i="6"/>
  <c r="L10" i="6"/>
  <c r="K10" i="6"/>
  <c r="J10" i="6"/>
  <c r="I10" i="6"/>
  <c r="H10" i="6"/>
  <c r="F10" i="6"/>
  <c r="E10" i="6"/>
  <c r="D10" i="6"/>
  <c r="C10" i="6"/>
  <c r="B10" i="6"/>
  <c r="L7" i="6"/>
  <c r="K7" i="6"/>
  <c r="J7" i="6"/>
  <c r="I7" i="6"/>
  <c r="H7" i="6"/>
  <c r="F7" i="6"/>
  <c r="E7" i="6"/>
  <c r="D7" i="6"/>
  <c r="C7" i="6"/>
  <c r="B7" i="6"/>
  <c r="L4" i="6"/>
  <c r="K4" i="6"/>
  <c r="J4" i="6"/>
  <c r="I4" i="6"/>
  <c r="H4" i="6"/>
  <c r="F4" i="6"/>
  <c r="E4" i="6"/>
  <c r="D4" i="6"/>
  <c r="C4" i="6"/>
  <c r="B4" i="6"/>
  <c r="B2" i="6"/>
  <c r="C2" i="6" s="1"/>
  <c r="D2" i="6" s="1"/>
  <c r="E2" i="6" s="1"/>
  <c r="F2" i="6" s="1"/>
  <c r="B5" i="6" s="1"/>
  <c r="C5" i="6" s="1"/>
  <c r="D5" i="6" s="1"/>
  <c r="E5" i="6" s="1"/>
  <c r="F5" i="6" s="1"/>
  <c r="B8" i="6" s="1"/>
  <c r="C8" i="6" s="1"/>
  <c r="D8" i="6" s="1"/>
  <c r="E8" i="6" s="1"/>
  <c r="F8" i="6" s="1"/>
  <c r="B11" i="6" s="1"/>
  <c r="C11" i="6" s="1"/>
  <c r="D11" i="6" s="1"/>
  <c r="E11" i="6" s="1"/>
  <c r="F11" i="6" s="1"/>
  <c r="B14" i="6" s="1"/>
  <c r="C14" i="6" s="1"/>
  <c r="D14" i="6" s="1"/>
  <c r="E14" i="6" s="1"/>
  <c r="F14" i="6" s="1"/>
  <c r="B17" i="6" s="1"/>
  <c r="C17" i="6" s="1"/>
  <c r="D17" i="6" s="1"/>
  <c r="E17" i="6" s="1"/>
  <c r="F17" i="6" s="1"/>
  <c r="B20" i="6" s="1"/>
  <c r="C20" i="6" s="1"/>
  <c r="D20" i="6" s="1"/>
  <c r="E20" i="6" s="1"/>
  <c r="F20" i="6" s="1"/>
  <c r="B23" i="6" s="1"/>
  <c r="C23" i="6" s="1"/>
  <c r="D23" i="6" s="1"/>
  <c r="E23" i="6" s="1"/>
  <c r="F23" i="6" s="1"/>
  <c r="H2" i="6" s="1"/>
  <c r="I2" i="6" s="1"/>
  <c r="J2" i="6" s="1"/>
  <c r="K2" i="6" s="1"/>
  <c r="L2" i="6" s="1"/>
  <c r="H5" i="6" s="1"/>
  <c r="I5" i="6" s="1"/>
  <c r="J5" i="6" s="1"/>
  <c r="K5" i="6" s="1"/>
  <c r="L5" i="6" s="1"/>
  <c r="H8" i="6" s="1"/>
  <c r="I8" i="6" s="1"/>
  <c r="J8" i="6" s="1"/>
  <c r="K8" i="6" s="1"/>
  <c r="L8" i="6" s="1"/>
  <c r="H11" i="6" s="1"/>
  <c r="I11" i="6" s="1"/>
  <c r="J11" i="6" s="1"/>
  <c r="K11" i="6" s="1"/>
  <c r="L11" i="6" s="1"/>
  <c r="H14" i="6" s="1"/>
  <c r="I14" i="6" s="1"/>
  <c r="J14" i="6" s="1"/>
  <c r="K14" i="6" s="1"/>
  <c r="L14" i="6" s="1"/>
  <c r="H17" i="6" s="1"/>
  <c r="I17" i="6" s="1"/>
  <c r="J17" i="6" s="1"/>
  <c r="K17" i="6" s="1"/>
  <c r="L17" i="6" s="1"/>
  <c r="H20" i="6" s="1"/>
  <c r="I20" i="6" s="1"/>
  <c r="J20" i="6" s="1"/>
  <c r="K20" i="6" s="1"/>
  <c r="L20" i="6" s="1"/>
  <c r="H23" i="6" s="1"/>
  <c r="I23" i="6" s="1"/>
  <c r="J23" i="6" s="1"/>
  <c r="K23" i="6" s="1"/>
  <c r="L23" i="6" s="1"/>
  <c r="L26" i="1" l="1"/>
  <c r="K26" i="1"/>
  <c r="J26" i="1"/>
  <c r="I26" i="1"/>
  <c r="H26" i="1"/>
  <c r="F26" i="1"/>
  <c r="E26" i="1"/>
  <c r="D26" i="1"/>
  <c r="C26" i="1"/>
  <c r="B26" i="1"/>
  <c r="F23" i="1"/>
  <c r="E23" i="1"/>
  <c r="D23" i="1"/>
  <c r="C23" i="1"/>
  <c r="B23" i="1"/>
  <c r="L23" i="1"/>
  <c r="K23" i="1"/>
  <c r="J23" i="1"/>
  <c r="I23" i="1"/>
  <c r="H23" i="1"/>
  <c r="L20" i="1"/>
  <c r="K20" i="1"/>
  <c r="J20" i="1"/>
  <c r="I20" i="1"/>
  <c r="H20" i="1"/>
  <c r="F20" i="1"/>
  <c r="E20" i="1"/>
  <c r="D20" i="1"/>
  <c r="C20" i="1"/>
  <c r="B20" i="1"/>
  <c r="L17" i="1"/>
  <c r="K17" i="1"/>
  <c r="J17" i="1"/>
  <c r="I17" i="1"/>
  <c r="H17" i="1"/>
  <c r="F17" i="1"/>
  <c r="E17" i="1"/>
  <c r="D17" i="1"/>
  <c r="C17" i="1"/>
  <c r="B17" i="1"/>
  <c r="L14" i="1"/>
  <c r="K14" i="1"/>
  <c r="J14" i="1"/>
  <c r="I14" i="1"/>
  <c r="H14" i="1"/>
  <c r="F14" i="1"/>
  <c r="E14" i="1"/>
  <c r="D14" i="1"/>
  <c r="C14" i="1"/>
  <c r="B14" i="1"/>
  <c r="L11" i="1"/>
  <c r="K11" i="1"/>
  <c r="J11" i="1"/>
  <c r="I11" i="1"/>
  <c r="H11" i="1"/>
  <c r="F11" i="1"/>
  <c r="E11" i="1"/>
  <c r="D11" i="1"/>
  <c r="C11" i="1"/>
  <c r="B11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9" i="1" s="1"/>
  <c r="C9" i="1" s="1"/>
  <c r="D9" i="1" s="1"/>
  <c r="E9" i="1" s="1"/>
  <c r="F9" i="1" s="1"/>
  <c r="B12" i="1" s="1"/>
  <c r="C12" i="1" s="1"/>
  <c r="D12" i="1" s="1"/>
  <c r="E12" i="1" s="1"/>
  <c r="F12" i="1" s="1"/>
  <c r="B15" i="1" s="1"/>
  <c r="C15" i="1" s="1"/>
  <c r="D15" i="1" s="1"/>
  <c r="E15" i="1" s="1"/>
  <c r="F15" i="1" s="1"/>
  <c r="B18" i="1" s="1"/>
  <c r="C18" i="1" s="1"/>
  <c r="D18" i="1" s="1"/>
  <c r="E18" i="1" s="1"/>
  <c r="F18" i="1" s="1"/>
  <c r="B21" i="1" s="1"/>
  <c r="C21" i="1" s="1"/>
  <c r="D21" i="1" s="1"/>
  <c r="E21" i="1" s="1"/>
  <c r="F21" i="1" s="1"/>
  <c r="B24" i="1" s="1"/>
  <c r="C24" i="1" s="1"/>
  <c r="D24" i="1" s="1"/>
  <c r="E24" i="1" s="1"/>
  <c r="F24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9" i="1" s="1"/>
  <c r="I9" i="1" s="1"/>
  <c r="J9" i="1" s="1"/>
  <c r="K9" i="1" s="1"/>
  <c r="L9" i="1" s="1"/>
  <c r="H12" i="1" s="1"/>
  <c r="I12" i="1" s="1"/>
  <c r="J12" i="1" s="1"/>
  <c r="K12" i="1" s="1"/>
  <c r="L12" i="1" s="1"/>
  <c r="H15" i="1" s="1"/>
  <c r="I15" i="1" s="1"/>
  <c r="J15" i="1" s="1"/>
  <c r="K15" i="1" s="1"/>
  <c r="L15" i="1" s="1"/>
  <c r="H18" i="1" s="1"/>
  <c r="I18" i="1" s="1"/>
  <c r="J18" i="1" s="1"/>
  <c r="K18" i="1" s="1"/>
  <c r="L18" i="1" s="1"/>
  <c r="H21" i="1" s="1"/>
  <c r="I21" i="1" s="1"/>
  <c r="J21" i="1" s="1"/>
  <c r="K21" i="1" s="1"/>
  <c r="L21" i="1" s="1"/>
  <c r="H24" i="1" s="1"/>
  <c r="I24" i="1" s="1"/>
  <c r="J24" i="1" s="1"/>
  <c r="K24" i="1" s="1"/>
  <c r="L24" i="1" s="1"/>
  <c r="D8" i="1" l="1"/>
  <c r="C8" i="1"/>
  <c r="E8" i="1"/>
</calcChain>
</file>

<file path=xl/sharedStrings.xml><?xml version="1.0" encoding="utf-8"?>
<sst xmlns="http://schemas.openxmlformats.org/spreadsheetml/2006/main" count="316" uniqueCount="137">
  <si>
    <t>Monday</t>
  </si>
  <si>
    <t>Tuesday</t>
  </si>
  <si>
    <t>Wednesday</t>
  </si>
  <si>
    <t>Thursday</t>
  </si>
  <si>
    <t>Friday</t>
  </si>
  <si>
    <t>Labor Day</t>
  </si>
  <si>
    <t>October Break</t>
  </si>
  <si>
    <t>EE 007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</si>
  <si>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</si>
  <si>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</si>
  <si>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</si>
  <si>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</si>
  <si>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</si>
  <si>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</si>
  <si>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</si>
  <si>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</si>
  <si>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</si>
  <si>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</si>
  <si>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</si>
  <si>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</si>
  <si>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</si>
  <si>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</si>
  <si>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</si>
  <si>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</si>
  <si>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</si>
  <si>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</si>
  <si>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</si>
  <si>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</si>
  <si>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</si>
  <si>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</si>
  <si>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</si>
  <si>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</si>
  <si>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</si>
  <si>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</si>
  <si>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</si>
  <si>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</si>
  <si>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</si>
  <si>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</si>
  <si>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</si>
  <si>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</si>
  <si>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</si>
  <si>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</si>
  <si>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</si>
  <si>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</si>
  <si>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</si>
  <si>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</si>
  <si>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</si>
  <si>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</si>
  <si>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</si>
  <si>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</si>
  <si>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</si>
  <si>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</si>
  <si>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</si>
  <si>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</si>
  <si>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</si>
  <si>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</si>
  <si>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</si>
  <si>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</si>
  <si>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</si>
  <si>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</si>
  <si>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</si>
  <si>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</si>
  <si>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</si>
  <si>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</si>
  <si>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</si>
  <si>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</si>
  <si>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</si>
  <si>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</si>
  <si>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</si>
  <si>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</si>
  <si>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</si>
  <si>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</si>
  <si>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</si>
  <si>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</si>
  <si>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</si>
  <si>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</si>
  <si>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</si>
  <si>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</si>
  <si>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</si>
  <si>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</si>
  <si>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</si>
  <si>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</si>
  <si>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</si>
  <si>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</si>
  <si>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</si>
  <si>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</si>
  <si>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</si>
  <si>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</si>
  <si>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</si>
  <si>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</si>
  <si>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</si>
  <si>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</si>
  <si>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</si>
  <si>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</si>
  <si>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</si>
  <si>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</si>
  <si>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</si>
  <si>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</si>
  <si>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</si>
  <si>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</si>
  <si>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</si>
  <si>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</si>
  <si>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</si>
  <si>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</si>
  <si>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</si>
  <si>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</si>
  <si>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</si>
  <si>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</si>
  <si>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</si>
  <si>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</si>
  <si>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</si>
  <si>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</si>
  <si>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</si>
  <si>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</si>
  <si>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</si>
  <si>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</si>
  <si>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</si>
  <si>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</si>
  <si>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</si>
  <si>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</si>
  <si>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</si>
  <si>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</si>
  <si>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</si>
  <si>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</si>
  <si>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</si>
  <si>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</si>
  <si>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</si>
  <si>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</si>
  <si>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</si>
  <si>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</si>
  <si>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Senior Dessign Report</t>
  </si>
  <si>
    <t>MSEE B012</t>
  </si>
  <si>
    <t>(design review week)</t>
  </si>
  <si>
    <t>(spring break)</t>
  </si>
  <si>
    <t>Lecture 17</t>
  </si>
  <si>
    <t>TBA</t>
  </si>
  <si>
    <t>10:30-11:20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</si>
</sst>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"/>
  <sheetViews>
    <sheetView workbookViewId="0">
      <selection activeCell="H8" sqref="H8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69" t="s">
        <v>8</v>
      </c>
      <c r="B1" s="69"/>
      <c r="C1" s="5"/>
      <c r="D1" s="5"/>
      <c r="E1" s="5"/>
      <c r="F1" s="5"/>
      <c r="G1" s="5"/>
    </row>
    <row r="2" spans="1:7" x14ac:dyDescent="0.25">
      <c r="A2" t="s">
        <v>9</v>
      </c>
      <c r="B2" s="4" t="s">
        <v>131</v>
      </c>
    </row>
    <row r="3" spans="1:7" x14ac:dyDescent="0.25">
      <c r="A3" t="s">
        <v>23</v>
      </c>
      <c r="B3" s="4" t="s">
        <v>136</v>
      </c>
    </row>
    <row r="4" spans="1:7" x14ac:dyDescent="0.25">
      <c r="A4" t="s">
        <v>10</v>
      </c>
      <c r="B4" s="4" t="s">
        <v>7</v>
      </c>
    </row>
    <row r="5" spans="1:7" x14ac:dyDescent="0.25">
      <c r="A5" t="s">
        <v>11</v>
      </c>
      <c r="B5" s="7">
        <v>43696</v>
      </c>
    </row>
    <row r="6" spans="1:7" x14ac:dyDescent="0.25">
      <c r="A6" t="s">
        <v>13</v>
      </c>
      <c r="B6" s="4" t="s">
        <v>135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43" workbookViewId="0">
      <selection activeCell="F19" sqref="F19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70" t="s">
        <v>29</v>
      </c>
      <c r="B1" s="71"/>
    </row>
    <row r="2" spans="1:2" ht="15.75" thickBot="1" x14ac:dyDescent="0.3">
      <c r="A2" s="14" t="s">
        <v>25</v>
      </c>
      <c r="B2" s="15" t="s">
        <v>26</v>
      </c>
    </row>
    <row r="3" spans="1:2" x14ac:dyDescent="0.25">
      <c r="A3" s="12" t="s">
        <v>14</v>
      </c>
      <c r="B3" s="13" t="s">
        <v>27</v>
      </c>
    </row>
    <row r="4" spans="1:2" x14ac:dyDescent="0.25">
      <c r="A4" s="8" t="s">
        <v>15</v>
      </c>
      <c r="B4" s="9" t="s">
        <v>28</v>
      </c>
    </row>
    <row r="5" spans="1:2" x14ac:dyDescent="0.25">
      <c r="A5" s="8" t="s">
        <v>16</v>
      </c>
      <c r="B5" s="9" t="s">
        <v>30</v>
      </c>
    </row>
    <row r="6" spans="1:2" x14ac:dyDescent="0.25">
      <c r="A6" s="8" t="s">
        <v>17</v>
      </c>
      <c r="B6" s="9" t="s">
        <v>31</v>
      </c>
    </row>
    <row r="7" spans="1:2" x14ac:dyDescent="0.25">
      <c r="A7" s="8" t="s">
        <v>18</v>
      </c>
      <c r="B7" s="9" t="s">
        <v>32</v>
      </c>
    </row>
    <row r="8" spans="1:2" x14ac:dyDescent="0.25">
      <c r="A8" s="8" t="s">
        <v>19</v>
      </c>
      <c r="B8" s="9" t="s">
        <v>33</v>
      </c>
    </row>
    <row r="9" spans="1:2" x14ac:dyDescent="0.25">
      <c r="A9" s="8" t="s">
        <v>20</v>
      </c>
      <c r="B9" s="9" t="s">
        <v>34</v>
      </c>
    </row>
    <row r="10" spans="1:2" x14ac:dyDescent="0.25">
      <c r="A10" s="8" t="s">
        <v>21</v>
      </c>
      <c r="B10" s="9" t="s">
        <v>35</v>
      </c>
    </row>
    <row r="11" spans="1:2" x14ac:dyDescent="0.25">
      <c r="A11" s="8" t="s">
        <v>22</v>
      </c>
      <c r="B11" s="9" t="s">
        <v>36</v>
      </c>
    </row>
    <row r="12" spans="1:2" x14ac:dyDescent="0.25">
      <c r="A12" s="8" t="s">
        <v>47</v>
      </c>
      <c r="B12" s="9" t="s">
        <v>37</v>
      </c>
    </row>
    <row r="13" spans="1:2" x14ac:dyDescent="0.25">
      <c r="A13" s="8" t="s">
        <v>48</v>
      </c>
      <c r="B13" s="9" t="s">
        <v>38</v>
      </c>
    </row>
    <row r="14" spans="1:2" x14ac:dyDescent="0.25">
      <c r="A14" s="8" t="s">
        <v>49</v>
      </c>
      <c r="B14" s="9" t="s">
        <v>39</v>
      </c>
    </row>
    <row r="15" spans="1:2" x14ac:dyDescent="0.25">
      <c r="A15" s="8" t="s">
        <v>50</v>
      </c>
      <c r="B15" s="9" t="s">
        <v>40</v>
      </c>
    </row>
    <row r="16" spans="1:2" x14ac:dyDescent="0.25">
      <c r="A16" s="8" t="s">
        <v>51</v>
      </c>
      <c r="B16" s="9" t="s">
        <v>41</v>
      </c>
    </row>
    <row r="17" spans="1:2" x14ac:dyDescent="0.25">
      <c r="A17" s="8" t="s">
        <v>52</v>
      </c>
      <c r="B17" s="9" t="s">
        <v>124</v>
      </c>
    </row>
    <row r="18" spans="1:2" x14ac:dyDescent="0.25">
      <c r="A18" s="8" t="s">
        <v>53</v>
      </c>
      <c r="B18" s="9" t="s">
        <v>42</v>
      </c>
    </row>
    <row r="19" spans="1:2" x14ac:dyDescent="0.25">
      <c r="A19" s="8" t="s">
        <v>134</v>
      </c>
      <c r="B19" s="9" t="s">
        <v>61</v>
      </c>
    </row>
    <row r="20" spans="1:2" x14ac:dyDescent="0.25">
      <c r="A20" s="8" t="s">
        <v>62</v>
      </c>
      <c r="B20" s="9" t="s">
        <v>63</v>
      </c>
    </row>
    <row r="21" spans="1:2" x14ac:dyDescent="0.25">
      <c r="A21" s="8"/>
      <c r="B21" s="9"/>
    </row>
    <row r="22" spans="1:2" x14ac:dyDescent="0.25">
      <c r="A22" s="8" t="s">
        <v>44</v>
      </c>
      <c r="B22" s="9" t="s">
        <v>12</v>
      </c>
    </row>
    <row r="23" spans="1:2" x14ac:dyDescent="0.25">
      <c r="A23" s="8"/>
      <c r="B23" s="9"/>
    </row>
    <row r="24" spans="1:2" x14ac:dyDescent="0.25">
      <c r="A24" s="8" t="s">
        <v>45</v>
      </c>
      <c r="B24" s="9" t="s">
        <v>46</v>
      </c>
    </row>
    <row r="25" spans="1:2" x14ac:dyDescent="0.25">
      <c r="A25" s="8" t="s">
        <v>60</v>
      </c>
      <c r="B25" s="9" t="s">
        <v>60</v>
      </c>
    </row>
    <row r="26" spans="1:2" x14ac:dyDescent="0.25">
      <c r="A26" s="8" t="s">
        <v>61</v>
      </c>
      <c r="B26" s="9" t="s">
        <v>61</v>
      </c>
    </row>
    <row r="27" spans="1:2" x14ac:dyDescent="0.25">
      <c r="A27" s="8"/>
      <c r="B27" s="9"/>
    </row>
    <row r="28" spans="1:2" x14ac:dyDescent="0.25">
      <c r="A28" s="8" t="s">
        <v>64</v>
      </c>
      <c r="B28" s="9" t="s">
        <v>24</v>
      </c>
    </row>
    <row r="29" spans="1:2" x14ac:dyDescent="0.25">
      <c r="A29" s="8" t="s">
        <v>65</v>
      </c>
      <c r="B29" s="9" t="s">
        <v>43</v>
      </c>
    </row>
    <row r="30" spans="1:2" x14ac:dyDescent="0.25">
      <c r="A30" s="8" t="s">
        <v>94</v>
      </c>
      <c r="B30" s="9" t="s">
        <v>5</v>
      </c>
    </row>
    <row r="31" spans="1:2" x14ac:dyDescent="0.25">
      <c r="A31" s="8" t="s">
        <v>95</v>
      </c>
      <c r="B31" s="9" t="s">
        <v>6</v>
      </c>
    </row>
    <row r="32" spans="1:2" x14ac:dyDescent="0.25">
      <c r="A32" s="8" t="s">
        <v>96</v>
      </c>
      <c r="B32" s="9" t="s">
        <v>97</v>
      </c>
    </row>
    <row r="33" spans="1:2" x14ac:dyDescent="0.25">
      <c r="A33" s="8"/>
      <c r="B33" s="9"/>
    </row>
    <row r="34" spans="1:2" x14ac:dyDescent="0.25">
      <c r="A34" s="8" t="s">
        <v>54</v>
      </c>
      <c r="B34" s="9" t="s">
        <v>73</v>
      </c>
    </row>
    <row r="35" spans="1:2" x14ac:dyDescent="0.25">
      <c r="A35" s="8" t="s">
        <v>55</v>
      </c>
      <c r="B35" s="9" t="s">
        <v>74</v>
      </c>
    </row>
    <row r="36" spans="1:2" x14ac:dyDescent="0.25">
      <c r="A36" s="8" t="s">
        <v>56</v>
      </c>
      <c r="B36" s="9" t="s">
        <v>75</v>
      </c>
    </row>
    <row r="37" spans="1:2" x14ac:dyDescent="0.25">
      <c r="A37" s="8" t="s">
        <v>57</v>
      </c>
      <c r="B37" s="9" t="s">
        <v>76</v>
      </c>
    </row>
    <row r="38" spans="1:2" x14ac:dyDescent="0.25">
      <c r="A38" s="8" t="s">
        <v>58</v>
      </c>
      <c r="B38" s="9" t="s">
        <v>77</v>
      </c>
    </row>
    <row r="39" spans="1:2" x14ac:dyDescent="0.25">
      <c r="A39" s="8" t="s">
        <v>59</v>
      </c>
      <c r="B39" s="9" t="s">
        <v>78</v>
      </c>
    </row>
    <row r="40" spans="1:2" x14ac:dyDescent="0.25">
      <c r="A40" s="8" t="s">
        <v>79</v>
      </c>
      <c r="B40" s="9" t="s">
        <v>80</v>
      </c>
    </row>
    <row r="41" spans="1:2" x14ac:dyDescent="0.25">
      <c r="A41" s="8" t="s">
        <v>81</v>
      </c>
      <c r="B41" s="9" t="s">
        <v>82</v>
      </c>
    </row>
    <row r="42" spans="1:2" x14ac:dyDescent="0.25">
      <c r="A42" s="8" t="s">
        <v>66</v>
      </c>
      <c r="B42" s="9" t="s">
        <v>83</v>
      </c>
    </row>
    <row r="43" spans="1:2" x14ac:dyDescent="0.25">
      <c r="A43" s="8" t="s">
        <v>84</v>
      </c>
      <c r="B43" s="9" t="s">
        <v>85</v>
      </c>
    </row>
    <row r="44" spans="1:2" x14ac:dyDescent="0.25">
      <c r="A44" s="8" t="s">
        <v>67</v>
      </c>
      <c r="B44" s="9" t="s">
        <v>86</v>
      </c>
    </row>
    <row r="45" spans="1:2" x14ac:dyDescent="0.25">
      <c r="A45" s="8" t="s">
        <v>68</v>
      </c>
      <c r="B45" s="9" t="s">
        <v>87</v>
      </c>
    </row>
    <row r="46" spans="1:2" x14ac:dyDescent="0.25">
      <c r="A46" s="8" t="s">
        <v>69</v>
      </c>
      <c r="B46" s="9" t="s">
        <v>88</v>
      </c>
    </row>
    <row r="47" spans="1:2" x14ac:dyDescent="0.25">
      <c r="A47" s="8" t="s">
        <v>70</v>
      </c>
      <c r="B47" s="9" t="s">
        <v>89</v>
      </c>
    </row>
    <row r="48" spans="1:2" x14ac:dyDescent="0.25">
      <c r="A48" s="8" t="s">
        <v>71</v>
      </c>
      <c r="B48" s="9" t="s">
        <v>90</v>
      </c>
    </row>
    <row r="49" spans="1:2" x14ac:dyDescent="0.25">
      <c r="A49" s="8" t="s">
        <v>72</v>
      </c>
      <c r="B49" s="9" t="s">
        <v>91</v>
      </c>
    </row>
    <row r="50" spans="1:2" x14ac:dyDescent="0.25">
      <c r="A50" s="8" t="s">
        <v>92</v>
      </c>
      <c r="B50" s="9" t="s">
        <v>93</v>
      </c>
    </row>
    <row r="51" spans="1:2" x14ac:dyDescent="0.25">
      <c r="A51" s="8"/>
      <c r="B51" s="9"/>
    </row>
    <row r="52" spans="1:2" x14ac:dyDescent="0.25">
      <c r="A52" s="8" t="s">
        <v>98</v>
      </c>
      <c r="B52" s="9" t="s">
        <v>115</v>
      </c>
    </row>
    <row r="53" spans="1:2" x14ac:dyDescent="0.25">
      <c r="A53" s="8" t="s">
        <v>99</v>
      </c>
      <c r="B53" s="9" t="s">
        <v>116</v>
      </c>
    </row>
    <row r="54" spans="1:2" ht="30" x14ac:dyDescent="0.25">
      <c r="A54" s="8" t="s">
        <v>100</v>
      </c>
      <c r="B54" s="31" t="s">
        <v>117</v>
      </c>
    </row>
    <row r="55" spans="1:2" ht="30" x14ac:dyDescent="0.25">
      <c r="A55" s="8" t="s">
        <v>101</v>
      </c>
      <c r="B55" s="31" t="s">
        <v>118</v>
      </c>
    </row>
    <row r="56" spans="1:2" x14ac:dyDescent="0.25">
      <c r="A56" s="8" t="s">
        <v>102</v>
      </c>
      <c r="B56" s="9" t="s">
        <v>119</v>
      </c>
    </row>
    <row r="57" spans="1:2" x14ac:dyDescent="0.25">
      <c r="A57" s="8" t="s">
        <v>103</v>
      </c>
      <c r="B57" s="9" t="s">
        <v>120</v>
      </c>
    </row>
    <row r="58" spans="1:2" ht="30" x14ac:dyDescent="0.25">
      <c r="A58" s="8" t="s">
        <v>104</v>
      </c>
      <c r="B58" s="31" t="s">
        <v>121</v>
      </c>
    </row>
    <row r="59" spans="1:2" x14ac:dyDescent="0.25">
      <c r="A59" s="8" t="s">
        <v>105</v>
      </c>
      <c r="B59" s="9" t="s">
        <v>132</v>
      </c>
    </row>
    <row r="60" spans="1:2" x14ac:dyDescent="0.25">
      <c r="A60" s="8" t="s">
        <v>106</v>
      </c>
      <c r="B60" s="9" t="s">
        <v>122</v>
      </c>
    </row>
    <row r="61" spans="1:2" x14ac:dyDescent="0.25">
      <c r="A61" s="8" t="s">
        <v>107</v>
      </c>
      <c r="B61" s="9" t="s">
        <v>133</v>
      </c>
    </row>
    <row r="62" spans="1:2" x14ac:dyDescent="0.25">
      <c r="A62" s="8" t="s">
        <v>108</v>
      </c>
      <c r="B62" s="9" t="s">
        <v>123</v>
      </c>
    </row>
    <row r="63" spans="1:2" x14ac:dyDescent="0.25">
      <c r="A63" s="8" t="s">
        <v>109</v>
      </c>
      <c r="B63" s="9" t="s">
        <v>125</v>
      </c>
    </row>
    <row r="64" spans="1:2" x14ac:dyDescent="0.25">
      <c r="A64" s="8" t="s">
        <v>110</v>
      </c>
      <c r="B64" s="9" t="s">
        <v>129</v>
      </c>
    </row>
    <row r="65" spans="1:2" x14ac:dyDescent="0.25">
      <c r="A65" s="8" t="s">
        <v>111</v>
      </c>
      <c r="B65" s="9" t="s">
        <v>126</v>
      </c>
    </row>
    <row r="66" spans="1:2" x14ac:dyDescent="0.25">
      <c r="A66" s="8" t="s">
        <v>112</v>
      </c>
      <c r="B66" s="9" t="s">
        <v>130</v>
      </c>
    </row>
    <row r="67" spans="1:2" x14ac:dyDescent="0.25">
      <c r="A67" s="8" t="s">
        <v>113</v>
      </c>
      <c r="B67" s="9"/>
    </row>
    <row r="68" spans="1:2" x14ac:dyDescent="0.25">
      <c r="A68" s="8" t="s">
        <v>114</v>
      </c>
      <c r="B68" s="9" t="s">
        <v>127</v>
      </c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ht="15.75" thickBot="1" x14ac:dyDescent="0.3">
      <c r="A129" s="10"/>
      <c r="B129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B1" zoomScale="85" zoomScaleNormal="85" workbookViewId="0">
      <selection activeCell="R13" sqref="R13"/>
    </sheetView>
  </sheetViews>
  <sheetFormatPr defaultColWidth="11.7109375" defaultRowHeight="15" x14ac:dyDescent="0.25"/>
  <cols>
    <col min="1" max="1" width="1.7109375" style="51" hidden="1" customWidth="1"/>
    <col min="7" max="7" width="1.7109375" style="51" hidden="1" customWidth="1"/>
  </cols>
  <sheetData>
    <row r="1" spans="1:12" ht="15" customHeight="1" thickBot="1" x14ac:dyDescent="0.3">
      <c r="A1" s="48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8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3" customFormat="1" ht="9.9499999999999993" customHeight="1" x14ac:dyDescent="0.25">
      <c r="A2" s="49"/>
      <c r="B2" s="30">
        <f>Update_Spring!B5</f>
        <v>43696</v>
      </c>
      <c r="C2" s="32">
        <f>B2+1</f>
        <v>43697</v>
      </c>
      <c r="D2" s="37">
        <f t="shared" ref="D2:F2" si="0">C2+1</f>
        <v>43698</v>
      </c>
      <c r="E2" s="32">
        <f t="shared" si="0"/>
        <v>43699</v>
      </c>
      <c r="F2" s="46">
        <f t="shared" si="0"/>
        <v>43700</v>
      </c>
      <c r="G2" s="49"/>
      <c r="H2" s="30">
        <f>F23+3</f>
        <v>43752</v>
      </c>
      <c r="I2" s="32">
        <f>H2+1</f>
        <v>43753</v>
      </c>
      <c r="J2" s="37">
        <f t="shared" ref="J2:L2" si="1">I2+1</f>
        <v>43754</v>
      </c>
      <c r="K2" s="32">
        <f t="shared" si="1"/>
        <v>43755</v>
      </c>
      <c r="L2" s="46">
        <f t="shared" si="1"/>
        <v>43756</v>
      </c>
    </row>
    <row r="3" spans="1:12" s="51" customFormat="1" ht="9" hidden="1" customHeight="1" x14ac:dyDescent="0.25">
      <c r="A3" s="48"/>
      <c r="B3" s="54" t="s">
        <v>54</v>
      </c>
      <c r="C3" s="55" t="s">
        <v>14</v>
      </c>
      <c r="D3" s="55" t="s">
        <v>45</v>
      </c>
      <c r="E3" s="55" t="s">
        <v>15</v>
      </c>
      <c r="F3" s="56" t="s">
        <v>98</v>
      </c>
      <c r="G3" s="48"/>
      <c r="H3" s="54" t="s">
        <v>66</v>
      </c>
      <c r="I3" s="55" t="s">
        <v>47</v>
      </c>
      <c r="J3" s="55" t="s">
        <v>45</v>
      </c>
      <c r="K3" s="55" t="s">
        <v>48</v>
      </c>
      <c r="L3" s="56" t="s">
        <v>106</v>
      </c>
    </row>
    <row r="4" spans="1:12" s="23" customFormat="1" ht="45" customHeight="1" x14ac:dyDescent="0.25">
      <c r="A4" s="49"/>
      <c r="B4" s="16" t="str">
        <f>VLOOKUP(B3,Lookup_Table!$A$3:$B$129,2,FALSE)</f>
        <v>Begin Week 1</v>
      </c>
      <c r="C4" s="33" t="str">
        <f>VLOOKUP(C3,Lookup_Table!$A$3:$B$129,2,FALSE)</f>
        <v>Intro to 477</v>
      </c>
      <c r="D4" s="36" t="str">
        <f>VLOOKUP(D3,Lookup_Table!$A$3:$B$129,2,FALSE)</f>
        <v>Mandatory Lab</v>
      </c>
      <c r="E4" s="33" t="str">
        <f>VLOOKUP(E3,Lookup_Table!$A$3:$B$129,2,FALSE)</f>
        <v>Defining Requirements</v>
      </c>
      <c r="F4" s="58" t="str">
        <f>VLOOKUP(F3,Lookup_Table!$A$3:$B$129,2,FALSE)</f>
        <v>Final Project Proposal</v>
      </c>
      <c r="G4" s="49"/>
      <c r="H4" s="16" t="str">
        <f>VLOOKUP(H3,Lookup_Table!$A$3:$B$129,2,FALSE)</f>
        <v>Begin Week 9</v>
      </c>
      <c r="I4" s="33" t="str">
        <f>VLOOKUP(I3,Lookup_Table!$A$3:$B$129,2,FALSE)</f>
        <v>PCB Ordering</v>
      </c>
      <c r="J4" s="36" t="str">
        <f>VLOOKUP(J3,Lookup_Table!$A$3:$B$129,2,FALSE)</f>
        <v>Mandatory Lab</v>
      </c>
      <c r="K4" s="33" t="str">
        <f>VLOOKUP(K3,Lookup_Table!$A$3:$B$129,2,FALSE)</f>
        <v>PCB Debugging</v>
      </c>
      <c r="L4" s="58" t="str">
        <f>VLOOKUP(L3,Lookup_Table!$A$3:$B$129,2,FALSE)</f>
        <v>PCB Verification &amp; Submission</v>
      </c>
    </row>
    <row r="5" spans="1:12" s="23" customFormat="1" ht="9.9499999999999993" customHeight="1" x14ac:dyDescent="0.25">
      <c r="A5" s="49"/>
      <c r="B5" s="24">
        <f>F2+3</f>
        <v>43703</v>
      </c>
      <c r="C5" s="34">
        <f>B5+1</f>
        <v>43704</v>
      </c>
      <c r="D5" s="35">
        <f t="shared" ref="D5:F5" si="2">C5+1</f>
        <v>43705</v>
      </c>
      <c r="E5" s="34">
        <f t="shared" si="2"/>
        <v>43706</v>
      </c>
      <c r="F5" s="38">
        <f t="shared" si="2"/>
        <v>43707</v>
      </c>
      <c r="G5" s="49"/>
      <c r="H5" s="66">
        <f>L2+3</f>
        <v>43759</v>
      </c>
      <c r="I5" s="34">
        <f>H5+1</f>
        <v>43760</v>
      </c>
      <c r="J5" s="35">
        <f t="shared" ref="J5:L5" si="3">I5+1</f>
        <v>43761</v>
      </c>
      <c r="K5" s="34">
        <f t="shared" si="3"/>
        <v>43762</v>
      </c>
      <c r="L5" s="38">
        <f t="shared" si="3"/>
        <v>43763</v>
      </c>
    </row>
    <row r="6" spans="1:12" s="51" customFormat="1" ht="9" hidden="1" customHeight="1" x14ac:dyDescent="0.25">
      <c r="A6" s="48"/>
      <c r="B6" s="54" t="s">
        <v>55</v>
      </c>
      <c r="C6" s="55" t="s">
        <v>16</v>
      </c>
      <c r="D6" s="55" t="s">
        <v>45</v>
      </c>
      <c r="E6" s="55" t="s">
        <v>16</v>
      </c>
      <c r="F6" s="47" t="s">
        <v>99</v>
      </c>
      <c r="G6" s="48"/>
      <c r="H6" s="54" t="s">
        <v>84</v>
      </c>
      <c r="I6" s="55" t="s">
        <v>49</v>
      </c>
      <c r="J6" s="55" t="s">
        <v>45</v>
      </c>
      <c r="K6" s="55" t="s">
        <v>49</v>
      </c>
      <c r="L6" s="56" t="s">
        <v>108</v>
      </c>
    </row>
    <row r="7" spans="1:12" s="23" customFormat="1" ht="45" customHeight="1" x14ac:dyDescent="0.25">
      <c r="A7" s="49"/>
      <c r="B7" s="16" t="str">
        <f>VLOOKUP(B6,Lookup_Table!$A$3:$B$129,2,FALSE)</f>
        <v>Begin Week 2</v>
      </c>
      <c r="C7" s="33" t="str">
        <f>VLOOKUP(C6,Lookup_Table!$A$3:$B$129,2,FALSE)</f>
        <v>Hardware Interfacing</v>
      </c>
      <c r="D7" s="36" t="str">
        <f>VLOOKUP(D6,Lookup_Table!$A$3:$B$129,2,FALSE)</f>
        <v>Mandatory Lab</v>
      </c>
      <c r="E7" s="33" t="str">
        <f>VLOOKUP(E6,Lookup_Table!$A$3:$B$129,2,FALSE)</f>
        <v>Hardware Interfacing</v>
      </c>
      <c r="F7" s="58" t="str">
        <f>VLOOKUP(F6,Lookup_Table!$A$3:$B$129,2,FALSE)</f>
        <v>Functional Specification</v>
      </c>
      <c r="G7" s="49"/>
      <c r="H7" s="68" t="str">
        <f>VLOOKUP(H6,Lookup_Table!$A$3:$B$129,2,FALSE)</f>
        <v>Begin Week 10</v>
      </c>
      <c r="I7" s="33" t="str">
        <f>VLOOKUP(I6,Lookup_Table!$A$3:$B$129,2,FALSE)</f>
        <v>Legal &amp; Regulatory</v>
      </c>
      <c r="J7" s="36" t="str">
        <f>VLOOKUP(J6,Lookup_Table!$A$3:$B$129,2,FALSE)</f>
        <v>Mandatory Lab</v>
      </c>
      <c r="K7" s="33" t="str">
        <f>VLOOKUP(K6,Lookup_Table!$A$3:$B$129,2,FALSE)</f>
        <v>Legal &amp; Regulatory</v>
      </c>
      <c r="L7" s="58" t="str">
        <f>VLOOKUP(L6,Lookup_Table!$A$3:$B$129,2,FALSE)</f>
        <v>Legal Analysis</v>
      </c>
    </row>
    <row r="8" spans="1:12" s="23" customFormat="1" ht="9.9499999999999993" customHeight="1" x14ac:dyDescent="0.25">
      <c r="A8" s="49"/>
      <c r="B8" s="27">
        <f>F5+3</f>
        <v>43710</v>
      </c>
      <c r="C8" s="34">
        <f>B8+1</f>
        <v>43711</v>
      </c>
      <c r="D8" s="35">
        <f t="shared" ref="D8:F8" si="4">C8+1</f>
        <v>43712</v>
      </c>
      <c r="E8" s="34">
        <f t="shared" si="4"/>
        <v>43713</v>
      </c>
      <c r="F8" s="38">
        <f t="shared" si="4"/>
        <v>43714</v>
      </c>
      <c r="G8" s="49"/>
      <c r="H8" s="24">
        <f>L5+3</f>
        <v>43766</v>
      </c>
      <c r="I8" s="34">
        <f>H8+1</f>
        <v>43767</v>
      </c>
      <c r="J8" s="35">
        <f t="shared" ref="J8:L8" si="5">I8+1</f>
        <v>43768</v>
      </c>
      <c r="K8" s="34">
        <f t="shared" si="5"/>
        <v>43769</v>
      </c>
      <c r="L8" s="38">
        <f t="shared" si="5"/>
        <v>43770</v>
      </c>
    </row>
    <row r="9" spans="1:12" s="51" customFormat="1" ht="9" hidden="1" customHeight="1" x14ac:dyDescent="0.25">
      <c r="A9" s="48"/>
      <c r="B9" s="54" t="s">
        <v>94</v>
      </c>
      <c r="C9" s="55" t="s">
        <v>17</v>
      </c>
      <c r="D9" s="55" t="s">
        <v>45</v>
      </c>
      <c r="E9" s="55" t="s">
        <v>17</v>
      </c>
      <c r="F9" s="56" t="s">
        <v>100</v>
      </c>
      <c r="G9" s="48"/>
      <c r="H9" s="54" t="s">
        <v>67</v>
      </c>
      <c r="I9" s="55" t="s">
        <v>50</v>
      </c>
      <c r="J9" s="55" t="s">
        <v>45</v>
      </c>
      <c r="K9" s="55" t="s">
        <v>50</v>
      </c>
      <c r="L9" s="56" t="s">
        <v>109</v>
      </c>
    </row>
    <row r="10" spans="1:12" s="23" customFormat="1" ht="45" customHeight="1" x14ac:dyDescent="0.25">
      <c r="A10" s="49"/>
      <c r="B10" s="20" t="str">
        <f>VLOOKUP(B9,Lookup_Table!$A$3:$B$129,2,FALSE)</f>
        <v>Labor Day</v>
      </c>
      <c r="C10" s="33" t="str">
        <f>VLOOKUP(C9,Lookup_Table!$A$3:$B$129,2,FALSE)</f>
        <v>Discrete Components</v>
      </c>
      <c r="D10" s="36" t="str">
        <f>VLOOKUP(D9,Lookup_Table!$A$3:$B$129,2,FALSE)</f>
        <v>Mandatory Lab</v>
      </c>
      <c r="E10" s="33" t="str">
        <f>VLOOKUP(E9,Lookup_Table!$A$3:$B$129,2,FALSE)</f>
        <v>Discrete Components</v>
      </c>
      <c r="F10" s="58" t="str">
        <f>VLOOKUP(F9,Lookup_Table!$A$3:$B$129,2,FALSE)</f>
        <v>Software Overview,
Component Analysis</v>
      </c>
      <c r="G10" s="49"/>
      <c r="H10" s="16" t="str">
        <f>VLOOKUP(H9,Lookup_Table!$A$3:$B$129,2,FALSE)</f>
        <v>Begin Week 11</v>
      </c>
      <c r="I10" s="33" t="str">
        <f>VLOOKUP(I9,Lookup_Table!$A$3:$B$129,2,FALSE)</f>
        <v>Reliability &amp; Safety</v>
      </c>
      <c r="J10" s="36" t="str">
        <f>VLOOKUP(J9,Lookup_Table!$A$3:$B$129,2,FALSE)</f>
        <v>Mandatory Lab</v>
      </c>
      <c r="K10" s="33" t="str">
        <f>VLOOKUP(K9,Lookup_Table!$A$3:$B$129,2,FALSE)</f>
        <v>Reliability &amp; Safety</v>
      </c>
      <c r="L10" s="58" t="str">
        <f>VLOOKUP(L9,Lookup_Table!$A$3:$B$129,2,FALSE)</f>
        <v>Reliability &amp; Safety Analysis</v>
      </c>
    </row>
    <row r="11" spans="1:12" s="23" customFormat="1" ht="9.9499999999999993" customHeight="1" x14ac:dyDescent="0.25">
      <c r="A11" s="49"/>
      <c r="B11" s="24">
        <f>F8+3</f>
        <v>43717</v>
      </c>
      <c r="C11" s="34">
        <f>B11+1</f>
        <v>43718</v>
      </c>
      <c r="D11" s="35">
        <f t="shared" ref="D11:F11" si="6">C11+1</f>
        <v>43719</v>
      </c>
      <c r="E11" s="34">
        <f t="shared" si="6"/>
        <v>43720</v>
      </c>
      <c r="F11" s="38">
        <f t="shared" si="6"/>
        <v>43721</v>
      </c>
      <c r="G11" s="49"/>
      <c r="H11" s="24">
        <f>L8+3</f>
        <v>43773</v>
      </c>
      <c r="I11" s="34">
        <f>H11+1</f>
        <v>43774</v>
      </c>
      <c r="J11" s="35">
        <f t="shared" ref="J11:L11" si="7">I11+1</f>
        <v>43775</v>
      </c>
      <c r="K11" s="34">
        <f t="shared" si="7"/>
        <v>43776</v>
      </c>
      <c r="L11" s="38">
        <f t="shared" si="7"/>
        <v>43777</v>
      </c>
    </row>
    <row r="12" spans="1:12" s="51" customFormat="1" ht="9" hidden="1" customHeight="1" x14ac:dyDescent="0.25">
      <c r="A12" s="48"/>
      <c r="B12" s="54" t="s">
        <v>57</v>
      </c>
      <c r="C12" s="55" t="s">
        <v>18</v>
      </c>
      <c r="D12" s="55" t="s">
        <v>45</v>
      </c>
      <c r="E12" s="55" t="s">
        <v>18</v>
      </c>
      <c r="F12" s="47" t="s">
        <v>101</v>
      </c>
      <c r="G12" s="48"/>
      <c r="H12" s="54" t="s">
        <v>68</v>
      </c>
      <c r="I12" s="55" t="s">
        <v>51</v>
      </c>
      <c r="J12" s="55" t="s">
        <v>45</v>
      </c>
      <c r="K12" s="55" t="s">
        <v>52</v>
      </c>
      <c r="L12" s="56" t="s">
        <v>110</v>
      </c>
    </row>
    <row r="13" spans="1:12" s="23" customFormat="1" ht="45" customHeight="1" x14ac:dyDescent="0.25">
      <c r="A13" s="49"/>
      <c r="B13" s="16" t="str">
        <f>VLOOKUP(B12,Lookup_Table!$A$3:$B$129,2,FALSE)</f>
        <v>Begin Week 4</v>
      </c>
      <c r="C13" s="33" t="str">
        <f>VLOOKUP(C12,Lookup_Table!$A$3:$B$129,2,FALSE)</f>
        <v>Power Design</v>
      </c>
      <c r="D13" s="36" t="str">
        <f>VLOOKUP(D12,Lookup_Table!$A$3:$B$129,2,FALSE)</f>
        <v>Mandatory Lab</v>
      </c>
      <c r="E13" s="33" t="str">
        <f>VLOOKUP(E12,Lookup_Table!$A$3:$B$129,2,FALSE)</f>
        <v>Power Design</v>
      </c>
      <c r="F13" s="58" t="str">
        <f>VLOOKUP(F12,Lookup_Table!$A$3:$B$129,2,FALSE)</f>
        <v>Bill of Materials,
Electrical Overview</v>
      </c>
      <c r="G13" s="49"/>
      <c r="H13" s="16" t="str">
        <f>VLOOKUP(H12,Lookup_Table!$A$3:$B$129,2,FALSE)</f>
        <v>Begin Week 12</v>
      </c>
      <c r="I13" s="33" t="str">
        <f>VLOOKUP(I12,Lookup_Table!$A$3:$B$129,2,FALSE)</f>
        <v>Ethical Considerations</v>
      </c>
      <c r="J13" s="36" t="str">
        <f>VLOOKUP(J12,Lookup_Table!$A$3:$B$129,2,FALSE)</f>
        <v>Mandatory Lab</v>
      </c>
      <c r="K13" s="33" t="str">
        <f>VLOOKUP(K12,Lookup_Table!$A$3:$B$129,2,FALSE)</f>
        <v>Environmental Concerns</v>
      </c>
      <c r="L13" s="58" t="str">
        <f>VLOOKUP(L12,Lookup_Table!$A$3:$B$129,2,FALSE)</f>
        <v>Ethical &amp; Environmental Analysis</v>
      </c>
    </row>
    <row r="14" spans="1:12" s="23" customFormat="1" ht="9.9499999999999993" customHeight="1" x14ac:dyDescent="0.25">
      <c r="A14" s="49"/>
      <c r="B14" s="24">
        <f>F11+3</f>
        <v>43724</v>
      </c>
      <c r="C14" s="34">
        <f>B14+1</f>
        <v>43725</v>
      </c>
      <c r="D14" s="35">
        <f t="shared" ref="D14:F14" si="8">C14+1</f>
        <v>43726</v>
      </c>
      <c r="E14" s="34">
        <f t="shared" si="8"/>
        <v>43727</v>
      </c>
      <c r="F14" s="38">
        <f t="shared" si="8"/>
        <v>43728</v>
      </c>
      <c r="G14" s="49"/>
      <c r="H14" s="24">
        <f>L11+3</f>
        <v>43780</v>
      </c>
      <c r="I14" s="67">
        <f>H14+1</f>
        <v>43781</v>
      </c>
      <c r="J14" s="35">
        <f t="shared" ref="J14:L14" si="9">I14+1</f>
        <v>43782</v>
      </c>
      <c r="K14" s="67">
        <f t="shared" si="9"/>
        <v>43783</v>
      </c>
      <c r="L14" s="38">
        <f t="shared" si="9"/>
        <v>43784</v>
      </c>
    </row>
    <row r="15" spans="1:12" s="51" customFormat="1" ht="9" hidden="1" customHeight="1" x14ac:dyDescent="0.25">
      <c r="A15" s="48"/>
      <c r="B15" s="54" t="s">
        <v>58</v>
      </c>
      <c r="C15" s="55" t="s">
        <v>19</v>
      </c>
      <c r="D15" s="55" t="s">
        <v>45</v>
      </c>
      <c r="E15" s="55" t="s">
        <v>20</v>
      </c>
      <c r="F15" s="56" t="s">
        <v>102</v>
      </c>
      <c r="G15" s="48"/>
      <c r="H15" s="54" t="s">
        <v>69</v>
      </c>
      <c r="I15" s="75" t="s">
        <v>61</v>
      </c>
      <c r="J15" s="55" t="s">
        <v>45</v>
      </c>
      <c r="K15" s="55" t="s">
        <v>61</v>
      </c>
      <c r="L15" s="56" t="s">
        <v>111</v>
      </c>
    </row>
    <row r="16" spans="1:12" s="23" customFormat="1" ht="45" customHeight="1" x14ac:dyDescent="0.25">
      <c r="A16" s="49"/>
      <c r="B16" s="16" t="str">
        <f>VLOOKUP(B15,Lookup_Table!$A$3:$B$129,2,FALSE)</f>
        <v>Begin Week 5</v>
      </c>
      <c r="C16" s="33" t="str">
        <f>VLOOKUP(C15,Lookup_Table!$A$3:$B$129,2,FALSE)</f>
        <v>Firmware Design</v>
      </c>
      <c r="D16" s="36" t="str">
        <f>VLOOKUP(D15,Lookup_Table!$A$3:$B$129,2,FALSE)</f>
        <v>Mandatory Lab</v>
      </c>
      <c r="E16" s="33" t="str">
        <f>VLOOKUP(E15,Lookup_Table!$A$3:$B$129,2,FALSE)</f>
        <v>Hardware Design 1</v>
      </c>
      <c r="F16" s="58" t="str">
        <f>VLOOKUP(F15,Lookup_Table!$A$3:$B$129,2,FALSE)</f>
        <v>Mechanical Overview</v>
      </c>
      <c r="G16" s="49"/>
      <c r="H16" s="16" t="str">
        <f>VLOOKUP(H15,Lookup_Table!$A$3:$B$129,2,FALSE)</f>
        <v>Begin Week 13</v>
      </c>
      <c r="I16" s="63" t="str">
        <f>VLOOKUP(I15,Lookup_Table!$A$3:$B$129,2,FALSE)</f>
        <v>No Lecture</v>
      </c>
      <c r="J16" s="36" t="str">
        <f>VLOOKUP(J15,Lookup_Table!$A$3:$B$129,2,FALSE)</f>
        <v>Mandatory Lab</v>
      </c>
      <c r="K16" s="63" t="str">
        <f>VLOOKUP(K15,Lookup_Table!$A$3:$B$129,2,FALSE)</f>
        <v>No Lecture</v>
      </c>
      <c r="L16" s="58" t="str">
        <f>VLOOKUP(L15,Lookup_Table!$A$3:$B$129,2,FALSE)</f>
        <v>User Manual</v>
      </c>
    </row>
    <row r="17" spans="1:12" s="23" customFormat="1" ht="9.75" customHeight="1" x14ac:dyDescent="0.25">
      <c r="A17" s="49"/>
      <c r="B17" s="24">
        <f>F14+3</f>
        <v>43731</v>
      </c>
      <c r="C17" s="34">
        <f>B17+1</f>
        <v>43732</v>
      </c>
      <c r="D17" s="35">
        <f t="shared" ref="D17:F17" si="10">C17+1</f>
        <v>43733</v>
      </c>
      <c r="E17" s="34">
        <f t="shared" si="10"/>
        <v>43734</v>
      </c>
      <c r="F17" s="38">
        <f t="shared" si="10"/>
        <v>43735</v>
      </c>
      <c r="G17" s="49"/>
      <c r="H17" s="24">
        <f>L14+3</f>
        <v>43787</v>
      </c>
      <c r="I17" s="34">
        <f>H17+1</f>
        <v>43788</v>
      </c>
      <c r="J17" s="35">
        <f t="shared" ref="J17:L17" si="11">I17+1</f>
        <v>43789</v>
      </c>
      <c r="K17" s="25">
        <f t="shared" si="11"/>
        <v>43790</v>
      </c>
      <c r="L17" s="38">
        <f t="shared" si="11"/>
        <v>43791</v>
      </c>
    </row>
    <row r="18" spans="1:12" s="51" customFormat="1" ht="9" hidden="1" customHeight="1" x14ac:dyDescent="0.25">
      <c r="A18" s="48"/>
      <c r="B18" s="54" t="s">
        <v>59</v>
      </c>
      <c r="C18" s="55" t="s">
        <v>21</v>
      </c>
      <c r="D18" s="55" t="s">
        <v>45</v>
      </c>
      <c r="E18" s="55" t="s">
        <v>22</v>
      </c>
      <c r="F18" s="56" t="s">
        <v>103</v>
      </c>
      <c r="G18" s="48"/>
      <c r="H18" s="54" t="s">
        <v>70</v>
      </c>
      <c r="I18" s="55" t="s">
        <v>53</v>
      </c>
      <c r="J18" s="55" t="s">
        <v>45</v>
      </c>
      <c r="K18" s="55" t="s">
        <v>134</v>
      </c>
      <c r="L18" s="47" t="s">
        <v>112</v>
      </c>
    </row>
    <row r="19" spans="1:12" s="23" customFormat="1" ht="45" customHeight="1" x14ac:dyDescent="0.25">
      <c r="A19" s="49"/>
      <c r="B19" s="16" t="str">
        <f>VLOOKUP(B18,Lookup_Table!$A$3:$B$129,2,FALSE)</f>
        <v>Begin Week 6</v>
      </c>
      <c r="C19" s="33" t="str">
        <f>VLOOKUP(C18,Lookup_Table!$A$3:$B$129,2,FALSE)</f>
        <v>Hardware Design 2</v>
      </c>
      <c r="D19" s="36" t="str">
        <f>VLOOKUP(D18,Lookup_Table!$A$3:$B$129,2,FALSE)</f>
        <v>Mandatory Lab</v>
      </c>
      <c r="E19" s="33" t="str">
        <f>VLOOKUP(E18,Lookup_Table!$A$3:$B$129,2,FALSE)</f>
        <v>PCB Assembly</v>
      </c>
      <c r="F19" s="58" t="str">
        <f>VLOOKUP(F18,Lookup_Table!$A$3:$B$129,2,FALSE)</f>
        <v>PCB Footprints &amp; Schematic</v>
      </c>
      <c r="G19" s="49"/>
      <c r="H19" s="16" t="str">
        <f>VLOOKUP(H18,Lookup_Table!$A$3:$B$129,2,FALSE)</f>
        <v>Begin Week 14</v>
      </c>
      <c r="I19" s="33" t="str">
        <f>VLOOKUP(I18,Lookup_Table!$A$3:$B$129,2,FALSE)</f>
        <v>Final Steps</v>
      </c>
      <c r="J19" s="36" t="str">
        <f>VLOOKUP(J18,Lookup_Table!$A$3:$B$129,2,FALSE)</f>
        <v>Mandatory Lab</v>
      </c>
      <c r="K19" s="17" t="str">
        <f>VLOOKUP(K18,Lookup_Table!$A$3:$B$129,2,FALSE)</f>
        <v>No Lecture</v>
      </c>
      <c r="L19" s="58" t="str">
        <f>VLOOKUP(L18,Lookup_Table!$A$3:$B$129,2,FALSE)</f>
        <v>Senior Dessign Report</v>
      </c>
    </row>
    <row r="20" spans="1:12" s="23" customFormat="1" ht="9.9499999999999993" customHeight="1" x14ac:dyDescent="0.25">
      <c r="A20" s="49"/>
      <c r="B20" s="24">
        <f>F17+3</f>
        <v>43738</v>
      </c>
      <c r="C20" s="34">
        <f>B20+1</f>
        <v>43739</v>
      </c>
      <c r="D20" s="35">
        <f t="shared" ref="D20:F20" si="12">C20+1</f>
        <v>43740</v>
      </c>
      <c r="E20" s="34">
        <f t="shared" si="12"/>
        <v>43741</v>
      </c>
      <c r="F20" s="38">
        <f t="shared" si="12"/>
        <v>43742</v>
      </c>
      <c r="G20" s="49"/>
      <c r="H20" s="24">
        <f>L17+3</f>
        <v>43794</v>
      </c>
      <c r="I20" s="25">
        <f>H20+1</f>
        <v>43795</v>
      </c>
      <c r="J20" s="28">
        <f t="shared" ref="J20:L20" si="13">I20+1</f>
        <v>43796</v>
      </c>
      <c r="K20" s="28">
        <f t="shared" si="13"/>
        <v>43797</v>
      </c>
      <c r="L20" s="29">
        <f t="shared" si="13"/>
        <v>43798</v>
      </c>
    </row>
    <row r="21" spans="1:12" s="51" customFormat="1" ht="9" hidden="1" customHeight="1" x14ac:dyDescent="0.25">
      <c r="A21" s="48"/>
      <c r="B21" s="54" t="s">
        <v>79</v>
      </c>
      <c r="C21" s="55" t="s">
        <v>22</v>
      </c>
      <c r="D21" s="55" t="s">
        <v>45</v>
      </c>
      <c r="E21" s="55" t="s">
        <v>62</v>
      </c>
      <c r="F21" s="56" t="s">
        <v>104</v>
      </c>
      <c r="G21" s="48"/>
      <c r="H21" s="54" t="s">
        <v>71</v>
      </c>
      <c r="I21" s="55" t="s">
        <v>61</v>
      </c>
      <c r="J21" s="55" t="s">
        <v>96</v>
      </c>
      <c r="K21" s="55" t="s">
        <v>96</v>
      </c>
      <c r="L21" s="55" t="s">
        <v>96</v>
      </c>
    </row>
    <row r="22" spans="1:12" s="23" customFormat="1" ht="45" customHeight="1" x14ac:dyDescent="0.25">
      <c r="A22" s="49"/>
      <c r="B22" s="16" t="str">
        <f>VLOOKUP(B21,Lookup_Table!$A$3:$B$129,2,FALSE)</f>
        <v>Begin Week 7</v>
      </c>
      <c r="C22" s="33" t="str">
        <f>VLOOKUP(C21,Lookup_Table!$A$3:$B$129,2,FALSE)</f>
        <v>PCB Assembly</v>
      </c>
      <c r="D22" s="36" t="str">
        <f>VLOOKUP(D21,Lookup_Table!$A$3:$B$129,2,FALSE)</f>
        <v>Mandatory Lab</v>
      </c>
      <c r="E22" s="33" t="str">
        <f>VLOOKUP(E21,Lookup_Table!$A$3:$B$129,2,FALSE)</f>
        <v>Design Review Lecture</v>
      </c>
      <c r="F22" s="58" t="str">
        <f>VLOOKUP(F21,Lookup_Table!$A$3:$B$129,2,FALSE)</f>
        <v>PCB Layout Draft
Software Formalization</v>
      </c>
      <c r="G22" s="49"/>
      <c r="H22" s="16" t="str">
        <f>VLOOKUP(H21,Lookup_Table!$A$3:$B$129,2,FALSE)</f>
        <v>Begin Week 15</v>
      </c>
      <c r="I22" s="17" t="str">
        <f>VLOOKUP(I21,Lookup_Table!$A$3:$B$129,2,FALSE)</f>
        <v>No Lecture</v>
      </c>
      <c r="J22" s="21" t="str">
        <f>VLOOKUP(J21,Lookup_Table!$A$3:$B$129,2,FALSE)</f>
        <v>Thanksgiving Break</v>
      </c>
      <c r="K22" s="21" t="str">
        <f>VLOOKUP(K21,Lookup_Table!$A$3:$B$129,2,FALSE)</f>
        <v>Thanksgiving Break</v>
      </c>
      <c r="L22" s="45" t="str">
        <f>VLOOKUP(L21,Lookup_Table!$A$3:$B$129,2,FALSE)</f>
        <v>Thanksgiving Break</v>
      </c>
    </row>
    <row r="23" spans="1:12" s="23" customFormat="1" ht="9.9499999999999993" customHeight="1" x14ac:dyDescent="0.25">
      <c r="A23" s="49"/>
      <c r="B23" s="27">
        <f>F20+3</f>
        <v>43745</v>
      </c>
      <c r="C23" s="28">
        <f>B23+1</f>
        <v>43746</v>
      </c>
      <c r="D23" s="41">
        <f t="shared" ref="D23:F23" si="14">C23+1</f>
        <v>43747</v>
      </c>
      <c r="E23" s="41">
        <f t="shared" si="14"/>
        <v>43748</v>
      </c>
      <c r="F23" s="42">
        <f t="shared" si="14"/>
        <v>43749</v>
      </c>
      <c r="G23" s="49"/>
      <c r="H23" s="24">
        <f>L20+3</f>
        <v>43801</v>
      </c>
      <c r="I23" s="25">
        <f>H23+1</f>
        <v>43802</v>
      </c>
      <c r="J23" s="25">
        <f t="shared" ref="J23:L23" si="15">I23+1</f>
        <v>43803</v>
      </c>
      <c r="K23" s="25">
        <f t="shared" si="15"/>
        <v>43804</v>
      </c>
      <c r="L23" s="26">
        <f t="shared" si="15"/>
        <v>43805</v>
      </c>
    </row>
    <row r="24" spans="1:12" s="51" customFormat="1" ht="9" hidden="1" customHeight="1" x14ac:dyDescent="0.25">
      <c r="A24" s="48"/>
      <c r="B24" s="54" t="s">
        <v>95</v>
      </c>
      <c r="C24" s="55" t="s">
        <v>95</v>
      </c>
      <c r="D24" s="55" t="s">
        <v>44</v>
      </c>
      <c r="E24" s="55" t="s">
        <v>44</v>
      </c>
      <c r="F24" s="57" t="s">
        <v>44</v>
      </c>
      <c r="G24" s="48"/>
      <c r="H24" s="54" t="s">
        <v>72</v>
      </c>
      <c r="I24" s="55" t="s">
        <v>61</v>
      </c>
      <c r="J24" s="55" t="s">
        <v>60</v>
      </c>
      <c r="K24" s="55" t="s">
        <v>61</v>
      </c>
      <c r="L24" s="56" t="s">
        <v>114</v>
      </c>
    </row>
    <row r="25" spans="1:12" s="23" customFormat="1" ht="45" customHeight="1" thickBot="1" x14ac:dyDescent="0.3">
      <c r="A25" s="59"/>
      <c r="B25" s="64" t="str">
        <f>VLOOKUP(B24,Lookup_Table!$A$3:$B$129,2,FALSE)</f>
        <v>October Break</v>
      </c>
      <c r="C25" s="65" t="str">
        <f>VLOOKUP(C24,Lookup_Table!$A$3:$B$129,2,FALSE)</f>
        <v>October Break</v>
      </c>
      <c r="D25" s="44" t="str">
        <f>VLOOKUP(D24,Lookup_Table!$A$3:$B$129,2,FALSE)</f>
        <v>Midterm Design Review</v>
      </c>
      <c r="E25" s="44" t="str">
        <f>VLOOKUP(E24,Lookup_Table!$A$3:$B$129,2,FALSE)</f>
        <v>Midterm Design Review</v>
      </c>
      <c r="F25" s="60" t="str">
        <f>VLOOKUP(F24,Lookup_Table!$A$3:$B$129,2,FALSE)</f>
        <v>Midterm Design Review</v>
      </c>
      <c r="G25" s="59"/>
      <c r="H25" s="18" t="str">
        <f>VLOOKUP(H24,Lookup_Table!$A$3:$B$129,2,FALSE)</f>
        <v>Begin Week 16</v>
      </c>
      <c r="I25" s="19" t="str">
        <f>VLOOKUP(I24,Lookup_Table!$A$3:$B$129,2,FALSE)</f>
        <v>No Lecture</v>
      </c>
      <c r="J25" s="19" t="str">
        <f>VLOOKUP(J24,Lookup_Table!$A$3:$B$129,2,FALSE)</f>
        <v>No Lab</v>
      </c>
      <c r="K25" s="19" t="str">
        <f>VLOOKUP(K24,Lookup_Table!$A$3:$B$129,2,FALSE)</f>
        <v>No Lecture</v>
      </c>
      <c r="L25" s="61" t="str">
        <f>VLOOKUP(L24,Lookup_Table!$A$3:$B$129,2,FALSE)</f>
        <v>No Homework Due</v>
      </c>
    </row>
    <row r="26" spans="1:12" s="23" customFormat="1" ht="9.9499999999999993" customHeight="1" x14ac:dyDescent="0.25">
      <c r="A26" s="50"/>
      <c r="G26" s="49"/>
      <c r="I26"/>
      <c r="J26"/>
      <c r="K26"/>
      <c r="L26"/>
    </row>
    <row r="27" spans="1:12" ht="15" customHeight="1" thickBot="1" x14ac:dyDescent="0.3">
      <c r="G27" s="48"/>
    </row>
    <row r="28" spans="1:12" s="62" customFormat="1" ht="30" customHeight="1" thickBot="1" x14ac:dyDescent="0.25">
      <c r="A28" s="52"/>
      <c r="G28" s="53"/>
      <c r="H28" s="72" t="s">
        <v>128</v>
      </c>
      <c r="I28" s="73"/>
      <c r="J28" s="73"/>
      <c r="K28" s="73"/>
      <c r="L28" s="74"/>
    </row>
    <row r="29" spans="1:12" s="23" customFormat="1" ht="9.9499999999999993" customHeight="1" x14ac:dyDescent="0.25">
      <c r="A29" s="50"/>
      <c r="G29" s="49"/>
      <c r="H29"/>
      <c r="I29"/>
      <c r="J29"/>
      <c r="K29"/>
      <c r="L29"/>
    </row>
    <row r="30" spans="1:12" s="23" customFormat="1" ht="9.9499999999999993" customHeight="1" x14ac:dyDescent="0.25">
      <c r="A30" s="50"/>
      <c r="G30" s="49"/>
      <c r="H30"/>
      <c r="I30"/>
      <c r="J30"/>
      <c r="K30"/>
      <c r="L30"/>
    </row>
    <row r="35" spans="5:5" ht="9.9499999999999993" customHeight="1" x14ac:dyDescent="0.25">
      <c r="E35" s="23"/>
    </row>
  </sheetData>
  <mergeCells count="1">
    <mergeCell ref="H28:L2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zoomScale="85" zoomScaleNormal="85" workbookViewId="0">
      <selection activeCell="P26" sqref="P26"/>
    </sheetView>
  </sheetViews>
  <sheetFormatPr defaultColWidth="11.7109375" defaultRowHeight="15" x14ac:dyDescent="0.25"/>
  <cols>
    <col min="1" max="1" width="1.7109375" style="51" customWidth="1"/>
    <col min="7" max="7" width="1.7109375" style="51" customWidth="1"/>
  </cols>
  <sheetData>
    <row r="1" spans="1:12" ht="15" customHeight="1" thickBot="1" x14ac:dyDescent="0.3">
      <c r="A1" s="48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8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3" customFormat="1" ht="9.9499999999999993" customHeight="1" x14ac:dyDescent="0.25">
      <c r="A2" s="49"/>
      <c r="B2" s="30">
        <f>Update_Spring!B5</f>
        <v>43696</v>
      </c>
      <c r="C2" s="32">
        <f>B2+1</f>
        <v>43697</v>
      </c>
      <c r="D2" s="37">
        <f t="shared" ref="D2:F2" si="0">C2+1</f>
        <v>43698</v>
      </c>
      <c r="E2" s="32">
        <f t="shared" si="0"/>
        <v>43699</v>
      </c>
      <c r="F2" s="46">
        <f t="shared" si="0"/>
        <v>43700</v>
      </c>
      <c r="G2" s="49"/>
      <c r="H2" s="30">
        <f>F24+3</f>
        <v>43752</v>
      </c>
      <c r="I2" s="32">
        <f>H2+1</f>
        <v>43753</v>
      </c>
      <c r="J2" s="37">
        <f t="shared" ref="J2:L2" si="1">I2+1</f>
        <v>43754</v>
      </c>
      <c r="K2" s="32">
        <f t="shared" si="1"/>
        <v>43755</v>
      </c>
      <c r="L2" s="46">
        <f t="shared" si="1"/>
        <v>43756</v>
      </c>
    </row>
    <row r="3" spans="1:12" s="51" customFormat="1" ht="9" customHeight="1" x14ac:dyDescent="0.25">
      <c r="A3" s="48"/>
      <c r="B3" s="54" t="s">
        <v>54</v>
      </c>
      <c r="C3" s="55" t="s">
        <v>14</v>
      </c>
      <c r="D3" s="55" t="s">
        <v>45</v>
      </c>
      <c r="E3" s="55" t="s">
        <v>15</v>
      </c>
      <c r="F3" s="56" t="s">
        <v>98</v>
      </c>
      <c r="G3" s="48"/>
      <c r="H3" s="54" t="s">
        <v>66</v>
      </c>
      <c r="I3" s="55" t="s">
        <v>47</v>
      </c>
      <c r="J3" s="55" t="s">
        <v>45</v>
      </c>
      <c r="K3" s="55" t="s">
        <v>48</v>
      </c>
      <c r="L3" s="56" t="s">
        <v>106</v>
      </c>
    </row>
    <row r="4" spans="1:12" s="23" customFormat="1" ht="45" customHeight="1" x14ac:dyDescent="0.25">
      <c r="A4" s="49"/>
      <c r="B4" s="16" t="str">
        <f>VLOOKUP(B3,Lookup_Table!$A$3:$B$129,2,FALSE)</f>
        <v>Begin Week 1</v>
      </c>
      <c r="C4" s="33" t="str">
        <f>VLOOKUP(C3,Lookup_Table!$A$3:$B$129,2,FALSE)</f>
        <v>Intro to 477</v>
      </c>
      <c r="D4" s="36" t="str">
        <f>VLOOKUP(D3,Lookup_Table!$A$3:$B$129,2,FALSE)</f>
        <v>Mandatory Lab</v>
      </c>
      <c r="E4" s="33" t="str">
        <f>VLOOKUP(E3,Lookup_Table!$A$3:$B$129,2,FALSE)</f>
        <v>Defining Requirements</v>
      </c>
      <c r="F4" s="58" t="str">
        <f>VLOOKUP(F3,Lookup_Table!$A$3:$B$129,2,FALSE)</f>
        <v>Final Project Proposal</v>
      </c>
      <c r="G4" s="49"/>
      <c r="H4" s="16" t="str">
        <f>VLOOKUP(H3,Lookup_Table!$A$3:$B$129,2,FALSE)</f>
        <v>Begin Week 9</v>
      </c>
      <c r="I4" s="33" t="str">
        <f>VLOOKUP(I3,Lookup_Table!$A$3:$B$129,2,FALSE)</f>
        <v>PCB Ordering</v>
      </c>
      <c r="J4" s="36" t="str">
        <f>VLOOKUP(J3,Lookup_Table!$A$3:$B$129,2,FALSE)</f>
        <v>Mandatory Lab</v>
      </c>
      <c r="K4" s="33" t="str">
        <f>VLOOKUP(K3,Lookup_Table!$A$3:$B$129,2,FALSE)</f>
        <v>PCB Debugging</v>
      </c>
      <c r="L4" s="58" t="str">
        <f>VLOOKUP(L3,Lookup_Table!$A$3:$B$129,2,FALSE)</f>
        <v>PCB Verification &amp; Submission</v>
      </c>
    </row>
    <row r="5" spans="1:12" s="23" customFormat="1" ht="9.9499999999999993" customHeight="1" x14ac:dyDescent="0.25">
      <c r="A5" s="49"/>
      <c r="B5" s="24">
        <f>F2+3</f>
        <v>43703</v>
      </c>
      <c r="C5" s="34">
        <f>B5+1</f>
        <v>43704</v>
      </c>
      <c r="D5" s="35">
        <f t="shared" ref="D5:F5" si="2">C5+1</f>
        <v>43705</v>
      </c>
      <c r="E5" s="34">
        <f t="shared" si="2"/>
        <v>43706</v>
      </c>
      <c r="F5" s="38">
        <f t="shared" si="2"/>
        <v>43707</v>
      </c>
      <c r="G5" s="49"/>
      <c r="H5" s="27">
        <f>L2+3</f>
        <v>43759</v>
      </c>
      <c r="I5" s="28">
        <f>H5+1</f>
        <v>43760</v>
      </c>
      <c r="J5" s="28">
        <f t="shared" ref="J5:L5" si="3">I5+1</f>
        <v>43761</v>
      </c>
      <c r="K5" s="28">
        <f t="shared" si="3"/>
        <v>43762</v>
      </c>
      <c r="L5" s="29">
        <f t="shared" si="3"/>
        <v>43763</v>
      </c>
    </row>
    <row r="6" spans="1:12" s="51" customFormat="1" ht="9" customHeight="1" x14ac:dyDescent="0.25">
      <c r="A6" s="48"/>
      <c r="B6" s="54" t="s">
        <v>55</v>
      </c>
      <c r="C6" s="55" t="s">
        <v>16</v>
      </c>
      <c r="D6" s="55" t="s">
        <v>45</v>
      </c>
      <c r="E6" s="55" t="s">
        <v>16</v>
      </c>
      <c r="F6" s="47" t="s">
        <v>99</v>
      </c>
      <c r="G6" s="48"/>
      <c r="H6" s="54" t="s">
        <v>65</v>
      </c>
      <c r="I6" s="55" t="s">
        <v>65</v>
      </c>
      <c r="J6" s="55" t="s">
        <v>65</v>
      </c>
      <c r="K6" s="55" t="s">
        <v>65</v>
      </c>
      <c r="L6" s="56" t="s">
        <v>65</v>
      </c>
    </row>
    <row r="7" spans="1:12" s="23" customFormat="1" ht="45" customHeight="1" x14ac:dyDescent="0.25">
      <c r="A7" s="49"/>
      <c r="B7" s="16" t="str">
        <f>VLOOKUP(B6,Lookup_Table!$A$3:$B$129,2,FALSE)</f>
        <v>Begin Week 2</v>
      </c>
      <c r="C7" s="33" t="str">
        <f>VLOOKUP(C6,Lookup_Table!$A$3:$B$129,2,FALSE)</f>
        <v>Hardware Interfacing</v>
      </c>
      <c r="D7" s="36" t="str">
        <f>VLOOKUP(D6,Lookup_Table!$A$3:$B$129,2,FALSE)</f>
        <v>Mandatory Lab</v>
      </c>
      <c r="E7" s="33" t="str">
        <f>VLOOKUP(E6,Lookup_Table!$A$3:$B$129,2,FALSE)</f>
        <v>Hardware Interfacing</v>
      </c>
      <c r="F7" s="58" t="str">
        <f>VLOOKUP(F6,Lookup_Table!$A$3:$B$129,2,FALSE)</f>
        <v>Functional Specification</v>
      </c>
      <c r="G7" s="49"/>
      <c r="H7" s="20" t="str">
        <f>VLOOKUP(H6,Lookup_Table!$A$3:$B$129,2,FALSE)</f>
        <v>Spring Break</v>
      </c>
      <c r="I7" s="21" t="str">
        <f>VLOOKUP(I6,Lookup_Table!$A$3:$B$129,2,FALSE)</f>
        <v>Spring Break</v>
      </c>
      <c r="J7" s="21" t="str">
        <f>VLOOKUP(J6,Lookup_Table!$A$3:$B$129,2,FALSE)</f>
        <v>Spring Break</v>
      </c>
      <c r="K7" s="21" t="str">
        <f>VLOOKUP(K6,Lookup_Table!$A$3:$B$129,2,FALSE)</f>
        <v>Spring Break</v>
      </c>
      <c r="L7" s="45" t="str">
        <f>VLOOKUP(L6,Lookup_Table!$A$3:$B$129,2,FALSE)</f>
        <v>Spring Break</v>
      </c>
    </row>
    <row r="8" spans="1:12" s="23" customFormat="1" ht="9.9499999999999993" customHeight="1" x14ac:dyDescent="0.25">
      <c r="A8" s="49"/>
      <c r="B8" s="16"/>
      <c r="C8" s="33" t="e">
        <f>#REF!</f>
        <v>#REF!</v>
      </c>
      <c r="D8" s="36" t="e">
        <f>#REF!</f>
        <v>#REF!</v>
      </c>
      <c r="E8" s="33" t="e">
        <f>#REF!</f>
        <v>#REF!</v>
      </c>
      <c r="F8" s="39"/>
      <c r="G8" s="49"/>
      <c r="H8" s="20"/>
      <c r="I8" s="21"/>
      <c r="J8" s="21"/>
      <c r="K8" s="21"/>
      <c r="L8" s="22"/>
    </row>
    <row r="9" spans="1:12" s="23" customFormat="1" ht="9.9499999999999993" customHeight="1" x14ac:dyDescent="0.25">
      <c r="A9" s="49"/>
      <c r="B9" s="27">
        <f>F5+3</f>
        <v>43710</v>
      </c>
      <c r="C9" s="34">
        <f>B9+1</f>
        <v>43711</v>
      </c>
      <c r="D9" s="35">
        <f t="shared" ref="D9:F9" si="4">C9+1</f>
        <v>43712</v>
      </c>
      <c r="E9" s="34">
        <f t="shared" si="4"/>
        <v>43713</v>
      </c>
      <c r="F9" s="38">
        <f t="shared" si="4"/>
        <v>43714</v>
      </c>
      <c r="G9" s="49"/>
      <c r="H9" s="24">
        <f>L5+3</f>
        <v>43766</v>
      </c>
      <c r="I9" s="34">
        <f>H9+1</f>
        <v>43767</v>
      </c>
      <c r="J9" s="35">
        <f t="shared" ref="J9:L9" si="5">I9+1</f>
        <v>43768</v>
      </c>
      <c r="K9" s="34">
        <f t="shared" si="5"/>
        <v>43769</v>
      </c>
      <c r="L9" s="38">
        <f t="shared" si="5"/>
        <v>43770</v>
      </c>
    </row>
    <row r="10" spans="1:12" s="51" customFormat="1" ht="9" customHeight="1" x14ac:dyDescent="0.25">
      <c r="A10" s="48"/>
      <c r="B10" s="54" t="s">
        <v>64</v>
      </c>
      <c r="C10" s="55" t="s">
        <v>17</v>
      </c>
      <c r="D10" s="55" t="s">
        <v>45</v>
      </c>
      <c r="E10" s="55" t="s">
        <v>17</v>
      </c>
      <c r="F10" s="56" t="s">
        <v>100</v>
      </c>
      <c r="G10" s="48"/>
      <c r="H10" s="54" t="s">
        <v>67</v>
      </c>
      <c r="I10" s="55" t="s">
        <v>49</v>
      </c>
      <c r="J10" s="55" t="s">
        <v>45</v>
      </c>
      <c r="K10" s="55" t="s">
        <v>49</v>
      </c>
      <c r="L10" s="56" t="s">
        <v>108</v>
      </c>
    </row>
    <row r="11" spans="1:12" s="23" customFormat="1" ht="45" customHeight="1" x14ac:dyDescent="0.25">
      <c r="A11" s="49"/>
      <c r="B11" s="20" t="str">
        <f>VLOOKUP(B10,Lookup_Table!$A$3:$B$129,2,FALSE)</f>
        <v>MLK Day</v>
      </c>
      <c r="C11" s="33" t="str">
        <f>VLOOKUP(C10,Lookup_Table!$A$3:$B$129,2,FALSE)</f>
        <v>Discrete Components</v>
      </c>
      <c r="D11" s="36" t="str">
        <f>VLOOKUP(D10,Lookup_Table!$A$3:$B$129,2,FALSE)</f>
        <v>Mandatory Lab</v>
      </c>
      <c r="E11" s="33" t="str">
        <f>VLOOKUP(E10,Lookup_Table!$A$3:$B$129,2,FALSE)</f>
        <v>Discrete Components</v>
      </c>
      <c r="F11" s="58" t="str">
        <f>VLOOKUP(F10,Lookup_Table!$A$3:$B$129,2,FALSE)</f>
        <v>Software Overview,
Component Analysis</v>
      </c>
      <c r="G11" s="49"/>
      <c r="H11" s="16" t="str">
        <f>VLOOKUP(H10,Lookup_Table!$A$3:$B$129,2,FALSE)</f>
        <v>Begin Week 11</v>
      </c>
      <c r="I11" s="33" t="str">
        <f>VLOOKUP(I10,Lookup_Table!$A$3:$B$129,2,FALSE)</f>
        <v>Legal &amp; Regulatory</v>
      </c>
      <c r="J11" s="36" t="str">
        <f>VLOOKUP(J10,Lookup_Table!$A$3:$B$129,2,FALSE)</f>
        <v>Mandatory Lab</v>
      </c>
      <c r="K11" s="33" t="str">
        <f>VLOOKUP(K10,Lookup_Table!$A$3:$B$129,2,FALSE)</f>
        <v>Legal &amp; Regulatory</v>
      </c>
      <c r="L11" s="58" t="str">
        <f>VLOOKUP(L10,Lookup_Table!$A$3:$B$129,2,FALSE)</f>
        <v>Legal Analysis</v>
      </c>
    </row>
    <row r="12" spans="1:12" s="23" customFormat="1" ht="9.9499999999999993" customHeight="1" x14ac:dyDescent="0.25">
      <c r="A12" s="49"/>
      <c r="B12" s="24">
        <f>F9+3</f>
        <v>43717</v>
      </c>
      <c r="C12" s="34">
        <f>B12+1</f>
        <v>43718</v>
      </c>
      <c r="D12" s="35">
        <f t="shared" ref="D12:F12" si="6">C12+1</f>
        <v>43719</v>
      </c>
      <c r="E12" s="34">
        <f t="shared" si="6"/>
        <v>43720</v>
      </c>
      <c r="F12" s="38">
        <f t="shared" si="6"/>
        <v>43721</v>
      </c>
      <c r="G12" s="49"/>
      <c r="H12" s="24">
        <f>L9+3</f>
        <v>43773</v>
      </c>
      <c r="I12" s="34">
        <f>H12+1</f>
        <v>43774</v>
      </c>
      <c r="J12" s="35">
        <f t="shared" ref="J12:L12" si="7">I12+1</f>
        <v>43775</v>
      </c>
      <c r="K12" s="34">
        <f t="shared" si="7"/>
        <v>43776</v>
      </c>
      <c r="L12" s="38">
        <f t="shared" si="7"/>
        <v>43777</v>
      </c>
    </row>
    <row r="13" spans="1:12" s="51" customFormat="1" ht="9" customHeight="1" x14ac:dyDescent="0.25">
      <c r="A13" s="48"/>
      <c r="B13" s="54" t="s">
        <v>57</v>
      </c>
      <c r="C13" s="55" t="s">
        <v>18</v>
      </c>
      <c r="D13" s="55" t="s">
        <v>45</v>
      </c>
      <c r="E13" s="55" t="s">
        <v>18</v>
      </c>
      <c r="F13" s="47" t="s">
        <v>101</v>
      </c>
      <c r="G13" s="48"/>
      <c r="H13" s="54" t="s">
        <v>68</v>
      </c>
      <c r="I13" s="55" t="s">
        <v>50</v>
      </c>
      <c r="J13" s="55" t="s">
        <v>45</v>
      </c>
      <c r="K13" s="55" t="s">
        <v>50</v>
      </c>
      <c r="L13" s="56" t="s">
        <v>109</v>
      </c>
    </row>
    <row r="14" spans="1:12" s="23" customFormat="1" ht="45" customHeight="1" x14ac:dyDescent="0.25">
      <c r="A14" s="49"/>
      <c r="B14" s="16" t="str">
        <f>VLOOKUP(B13,Lookup_Table!$A$3:$B$129,2,FALSE)</f>
        <v>Begin Week 4</v>
      </c>
      <c r="C14" s="33" t="str">
        <f>VLOOKUP(C13,Lookup_Table!$A$3:$B$129,2,FALSE)</f>
        <v>Power Design</v>
      </c>
      <c r="D14" s="36" t="str">
        <f>VLOOKUP(D13,Lookup_Table!$A$3:$B$129,2,FALSE)</f>
        <v>Mandatory Lab</v>
      </c>
      <c r="E14" s="33" t="str">
        <f>VLOOKUP(E13,Lookup_Table!$A$3:$B$129,2,FALSE)</f>
        <v>Power Design</v>
      </c>
      <c r="F14" s="58" t="str">
        <f>VLOOKUP(F13,Lookup_Table!$A$3:$B$129,2,FALSE)</f>
        <v>Bill of Materials,
Electrical Overview</v>
      </c>
      <c r="G14" s="49"/>
      <c r="H14" s="16" t="str">
        <f>VLOOKUP(H13,Lookup_Table!$A$3:$B$129,2,FALSE)</f>
        <v>Begin Week 12</v>
      </c>
      <c r="I14" s="33" t="str">
        <f>VLOOKUP(I13,Lookup_Table!$A$3:$B$129,2,FALSE)</f>
        <v>Reliability &amp; Safety</v>
      </c>
      <c r="J14" s="36" t="str">
        <f>VLOOKUP(J13,Lookup_Table!$A$3:$B$129,2,FALSE)</f>
        <v>Mandatory Lab</v>
      </c>
      <c r="K14" s="33" t="str">
        <f>VLOOKUP(K13,Lookup_Table!$A$3:$B$129,2,FALSE)</f>
        <v>Reliability &amp; Safety</v>
      </c>
      <c r="L14" s="58" t="str">
        <f>VLOOKUP(L13,Lookup_Table!$A$3:$B$129,2,FALSE)</f>
        <v>Reliability &amp; Safety Analysis</v>
      </c>
    </row>
    <row r="15" spans="1:12" s="23" customFormat="1" ht="9.9499999999999993" customHeight="1" x14ac:dyDescent="0.25">
      <c r="A15" s="49"/>
      <c r="B15" s="24">
        <f>F12+3</f>
        <v>43724</v>
      </c>
      <c r="C15" s="34">
        <f>B15+1</f>
        <v>43725</v>
      </c>
      <c r="D15" s="35">
        <f t="shared" ref="D15:F15" si="8">C15+1</f>
        <v>43726</v>
      </c>
      <c r="E15" s="34">
        <f t="shared" si="8"/>
        <v>43727</v>
      </c>
      <c r="F15" s="38">
        <f t="shared" si="8"/>
        <v>43728</v>
      </c>
      <c r="G15" s="49"/>
      <c r="H15" s="24">
        <f>L12+3</f>
        <v>43780</v>
      </c>
      <c r="I15" s="34">
        <f>H15+1</f>
        <v>43781</v>
      </c>
      <c r="J15" s="35">
        <f t="shared" ref="J15:L15" si="9">I15+1</f>
        <v>43782</v>
      </c>
      <c r="K15" s="34">
        <f t="shared" si="9"/>
        <v>43783</v>
      </c>
      <c r="L15" s="38">
        <f t="shared" si="9"/>
        <v>43784</v>
      </c>
    </row>
    <row r="16" spans="1:12" s="51" customFormat="1" ht="9" customHeight="1" x14ac:dyDescent="0.25">
      <c r="A16" s="48"/>
      <c r="B16" s="54" t="s">
        <v>58</v>
      </c>
      <c r="C16" s="55" t="s">
        <v>19</v>
      </c>
      <c r="D16" s="55" t="s">
        <v>45</v>
      </c>
      <c r="E16" s="55" t="s">
        <v>20</v>
      </c>
      <c r="F16" s="56" t="s">
        <v>102</v>
      </c>
      <c r="G16" s="48"/>
      <c r="H16" s="54" t="s">
        <v>69</v>
      </c>
      <c r="I16" s="55" t="s">
        <v>51</v>
      </c>
      <c r="J16" s="55" t="s">
        <v>45</v>
      </c>
      <c r="K16" s="55" t="s">
        <v>52</v>
      </c>
      <c r="L16" s="56" t="s">
        <v>110</v>
      </c>
    </row>
    <row r="17" spans="1:12" s="23" customFormat="1" ht="45" customHeight="1" x14ac:dyDescent="0.25">
      <c r="A17" s="49"/>
      <c r="B17" s="16" t="str">
        <f>VLOOKUP(B16,Lookup_Table!$A$3:$B$129,2,FALSE)</f>
        <v>Begin Week 5</v>
      </c>
      <c r="C17" s="33" t="str">
        <f>VLOOKUP(C16,Lookup_Table!$A$3:$B$129,2,FALSE)</f>
        <v>Firmware Design</v>
      </c>
      <c r="D17" s="36" t="str">
        <f>VLOOKUP(D16,Lookup_Table!$A$3:$B$129,2,FALSE)</f>
        <v>Mandatory Lab</v>
      </c>
      <c r="E17" s="33" t="str">
        <f>VLOOKUP(E16,Lookup_Table!$A$3:$B$129,2,FALSE)</f>
        <v>Hardware Design 1</v>
      </c>
      <c r="F17" s="58" t="str">
        <f>VLOOKUP(F16,Lookup_Table!$A$3:$B$129,2,FALSE)</f>
        <v>Mechanical Overview</v>
      </c>
      <c r="G17" s="49"/>
      <c r="H17" s="16" t="str">
        <f>VLOOKUP(H16,Lookup_Table!$A$3:$B$129,2,FALSE)</f>
        <v>Begin Week 13</v>
      </c>
      <c r="I17" s="33" t="str">
        <f>VLOOKUP(I16,Lookup_Table!$A$3:$B$129,2,FALSE)</f>
        <v>Ethical Considerations</v>
      </c>
      <c r="J17" s="36" t="str">
        <f>VLOOKUP(J16,Lookup_Table!$A$3:$B$129,2,FALSE)</f>
        <v>Mandatory Lab</v>
      </c>
      <c r="K17" s="33" t="str">
        <f>VLOOKUP(K16,Lookup_Table!$A$3:$B$129,2,FALSE)</f>
        <v>Environmental Concerns</v>
      </c>
      <c r="L17" s="58" t="str">
        <f>VLOOKUP(L16,Lookup_Table!$A$3:$B$129,2,FALSE)</f>
        <v>Ethical &amp; Environmental Analysis</v>
      </c>
    </row>
    <row r="18" spans="1:12" s="23" customFormat="1" ht="9.75" customHeight="1" x14ac:dyDescent="0.25">
      <c r="A18" s="49"/>
      <c r="B18" s="24">
        <f>F15+3</f>
        <v>43731</v>
      </c>
      <c r="C18" s="34">
        <f>B18+1</f>
        <v>43732</v>
      </c>
      <c r="D18" s="35">
        <f t="shared" ref="D18:F18" si="10">C18+1</f>
        <v>43733</v>
      </c>
      <c r="E18" s="34">
        <f t="shared" si="10"/>
        <v>43734</v>
      </c>
      <c r="F18" s="38">
        <f t="shared" si="10"/>
        <v>43735</v>
      </c>
      <c r="G18" s="49"/>
      <c r="H18" s="24">
        <f>L15+3</f>
        <v>43787</v>
      </c>
      <c r="I18" s="34">
        <f>H18+1</f>
        <v>43788</v>
      </c>
      <c r="J18" s="35">
        <f t="shared" ref="J18:L18" si="11">I18+1</f>
        <v>43789</v>
      </c>
      <c r="K18" s="25">
        <f t="shared" si="11"/>
        <v>43790</v>
      </c>
      <c r="L18" s="38">
        <f t="shared" si="11"/>
        <v>43791</v>
      </c>
    </row>
    <row r="19" spans="1:12" s="51" customFormat="1" ht="9" customHeight="1" x14ac:dyDescent="0.25">
      <c r="A19" s="48"/>
      <c r="B19" s="54" t="s">
        <v>59</v>
      </c>
      <c r="C19" s="55" t="s">
        <v>21</v>
      </c>
      <c r="D19" s="55" t="s">
        <v>45</v>
      </c>
      <c r="E19" s="55" t="s">
        <v>22</v>
      </c>
      <c r="F19" s="56" t="s">
        <v>103</v>
      </c>
      <c r="G19" s="48"/>
      <c r="H19" s="54" t="s">
        <v>70</v>
      </c>
      <c r="I19" s="55" t="s">
        <v>53</v>
      </c>
      <c r="J19" s="55" t="s">
        <v>45</v>
      </c>
      <c r="K19" s="55" t="s">
        <v>134</v>
      </c>
      <c r="L19" s="56" t="s">
        <v>111</v>
      </c>
    </row>
    <row r="20" spans="1:12" s="23" customFormat="1" ht="45" customHeight="1" x14ac:dyDescent="0.25">
      <c r="A20" s="49"/>
      <c r="B20" s="16" t="str">
        <f>VLOOKUP(B19,Lookup_Table!$A$3:$B$129,2,FALSE)</f>
        <v>Begin Week 6</v>
      </c>
      <c r="C20" s="33" t="str">
        <f>VLOOKUP(C19,Lookup_Table!$A$3:$B$129,2,FALSE)</f>
        <v>Hardware Design 2</v>
      </c>
      <c r="D20" s="36" t="str">
        <f>VLOOKUP(D19,Lookup_Table!$A$3:$B$129,2,FALSE)</f>
        <v>Mandatory Lab</v>
      </c>
      <c r="E20" s="33" t="str">
        <f>VLOOKUP(E19,Lookup_Table!$A$3:$B$129,2,FALSE)</f>
        <v>PCB Assembly</v>
      </c>
      <c r="F20" s="58" t="str">
        <f>VLOOKUP(F19,Lookup_Table!$A$3:$B$129,2,FALSE)</f>
        <v>PCB Footprints &amp; Schematic</v>
      </c>
      <c r="G20" s="49"/>
      <c r="H20" s="16" t="str">
        <f>VLOOKUP(H19,Lookup_Table!$A$3:$B$129,2,FALSE)</f>
        <v>Begin Week 14</v>
      </c>
      <c r="I20" s="33" t="str">
        <f>VLOOKUP(I19,Lookup_Table!$A$3:$B$129,2,FALSE)</f>
        <v>Final Steps</v>
      </c>
      <c r="J20" s="36" t="str">
        <f>VLOOKUP(J19,Lookup_Table!$A$3:$B$129,2,FALSE)</f>
        <v>Mandatory Lab</v>
      </c>
      <c r="K20" s="17" t="str">
        <f>VLOOKUP(K19,Lookup_Table!$A$3:$B$129,2,FALSE)</f>
        <v>No Lecture</v>
      </c>
      <c r="L20" s="58" t="str">
        <f>VLOOKUP(L19,Lookup_Table!$A$3:$B$129,2,FALSE)</f>
        <v>User Manual</v>
      </c>
    </row>
    <row r="21" spans="1:12" s="23" customFormat="1" ht="9.9499999999999993" customHeight="1" x14ac:dyDescent="0.25">
      <c r="A21" s="49"/>
      <c r="B21" s="24">
        <f>F18+3</f>
        <v>43738</v>
      </c>
      <c r="C21" s="34">
        <f>B21+1</f>
        <v>43739</v>
      </c>
      <c r="D21" s="35">
        <f t="shared" ref="D21:F21" si="12">C21+1</f>
        <v>43740</v>
      </c>
      <c r="E21" s="34">
        <f t="shared" si="12"/>
        <v>43741</v>
      </c>
      <c r="F21" s="38">
        <f t="shared" si="12"/>
        <v>43742</v>
      </c>
      <c r="G21" s="49"/>
      <c r="H21" s="24">
        <f>L18+3</f>
        <v>43794</v>
      </c>
      <c r="I21" s="25">
        <f>H21+1</f>
        <v>43795</v>
      </c>
      <c r="J21" s="35">
        <f t="shared" ref="J21:L21" si="13">I21+1</f>
        <v>43796</v>
      </c>
      <c r="K21" s="34">
        <f t="shared" si="13"/>
        <v>43797</v>
      </c>
      <c r="L21" s="38">
        <f t="shared" si="13"/>
        <v>43798</v>
      </c>
    </row>
    <row r="22" spans="1:12" s="51" customFormat="1" ht="9" customHeight="1" x14ac:dyDescent="0.25">
      <c r="A22" s="48"/>
      <c r="B22" s="54" t="s">
        <v>79</v>
      </c>
      <c r="C22" s="55" t="s">
        <v>22</v>
      </c>
      <c r="D22" s="55" t="s">
        <v>45</v>
      </c>
      <c r="E22" s="55" t="s">
        <v>62</v>
      </c>
      <c r="F22" s="56" t="s">
        <v>104</v>
      </c>
      <c r="G22" s="48"/>
      <c r="H22" s="54" t="s">
        <v>71</v>
      </c>
      <c r="I22" s="55" t="s">
        <v>61</v>
      </c>
      <c r="J22" s="55" t="s">
        <v>45</v>
      </c>
      <c r="K22" s="55" t="s">
        <v>61</v>
      </c>
      <c r="L22" s="56" t="s">
        <v>112</v>
      </c>
    </row>
    <row r="23" spans="1:12" s="23" customFormat="1" ht="45" customHeight="1" x14ac:dyDescent="0.25">
      <c r="A23" s="49"/>
      <c r="B23" s="16" t="str">
        <f>VLOOKUP(B22,Lookup_Table!$A$3:$B$129,2,FALSE)</f>
        <v>Begin Week 7</v>
      </c>
      <c r="C23" s="33" t="str">
        <f>VLOOKUP(C22,Lookup_Table!$A$3:$B$129,2,FALSE)</f>
        <v>PCB Assembly</v>
      </c>
      <c r="D23" s="36" t="str">
        <f>VLOOKUP(D22,Lookup_Table!$A$3:$B$129,2,FALSE)</f>
        <v>Mandatory Lab</v>
      </c>
      <c r="E23" s="33" t="str">
        <f>VLOOKUP(E22,Lookup_Table!$A$3:$B$129,2,FALSE)</f>
        <v>Design Review Lecture</v>
      </c>
      <c r="F23" s="58" t="str">
        <f>VLOOKUP(F22,Lookup_Table!$A$3:$B$129,2,FALSE)</f>
        <v>PCB Layout Draft
Software Formalization</v>
      </c>
      <c r="G23" s="49"/>
      <c r="H23" s="16" t="str">
        <f>VLOOKUP(H22,Lookup_Table!$A$3:$B$129,2,FALSE)</f>
        <v>Begin Week 15</v>
      </c>
      <c r="I23" s="17" t="str">
        <f>VLOOKUP(I22,Lookup_Table!$A$3:$B$129,2,FALSE)</f>
        <v>No Lecture</v>
      </c>
      <c r="J23" s="36" t="str">
        <f>VLOOKUP(J22,Lookup_Table!$A$3:$B$129,2,FALSE)</f>
        <v>Mandatory Lab</v>
      </c>
      <c r="K23" s="63" t="str">
        <f>VLOOKUP(K22,Lookup_Table!$A$3:$B$129,2,FALSE)</f>
        <v>No Lecture</v>
      </c>
      <c r="L23" s="58" t="str">
        <f>VLOOKUP(L22,Lookup_Table!$A$3:$B$129,2,FALSE)</f>
        <v>Senior Dessign Report</v>
      </c>
    </row>
    <row r="24" spans="1:12" s="23" customFormat="1" ht="9.9499999999999993" customHeight="1" x14ac:dyDescent="0.25">
      <c r="A24" s="49"/>
      <c r="B24" s="40">
        <f>F21+3</f>
        <v>43745</v>
      </c>
      <c r="C24" s="41">
        <f>B24+1</f>
        <v>43746</v>
      </c>
      <c r="D24" s="41">
        <f t="shared" ref="D24:F24" si="14">C24+1</f>
        <v>43747</v>
      </c>
      <c r="E24" s="41">
        <f t="shared" si="14"/>
        <v>43748</v>
      </c>
      <c r="F24" s="42">
        <f t="shared" si="14"/>
        <v>43749</v>
      </c>
      <c r="G24" s="49"/>
      <c r="H24" s="24">
        <f>L21+3</f>
        <v>43801</v>
      </c>
      <c r="I24" s="25">
        <f>H24+1</f>
        <v>43802</v>
      </c>
      <c r="J24" s="25">
        <f t="shared" ref="J24:L24" si="15">I24+1</f>
        <v>43803</v>
      </c>
      <c r="K24" s="25">
        <f t="shared" si="15"/>
        <v>43804</v>
      </c>
      <c r="L24" s="26">
        <f t="shared" si="15"/>
        <v>43805</v>
      </c>
    </row>
    <row r="25" spans="1:12" s="51" customFormat="1" ht="9" customHeight="1" x14ac:dyDescent="0.25">
      <c r="A25" s="48"/>
      <c r="B25" s="54" t="s">
        <v>44</v>
      </c>
      <c r="C25" s="55" t="s">
        <v>44</v>
      </c>
      <c r="D25" s="55" t="s">
        <v>44</v>
      </c>
      <c r="E25" s="55" t="s">
        <v>44</v>
      </c>
      <c r="F25" s="57" t="s">
        <v>44</v>
      </c>
      <c r="G25" s="48"/>
      <c r="H25" s="54" t="s">
        <v>72</v>
      </c>
      <c r="I25" s="55" t="s">
        <v>61</v>
      </c>
      <c r="J25" s="55" t="s">
        <v>60</v>
      </c>
      <c r="K25" s="55" t="s">
        <v>61</v>
      </c>
      <c r="L25" s="56" t="s">
        <v>114</v>
      </c>
    </row>
    <row r="26" spans="1:12" s="23" customFormat="1" ht="45" customHeight="1" thickBot="1" x14ac:dyDescent="0.3">
      <c r="A26" s="59"/>
      <c r="B26" s="43" t="str">
        <f>VLOOKUP(B25,Lookup_Table!$A$3:$B$129,2,FALSE)</f>
        <v>Midterm Design Review</v>
      </c>
      <c r="C26" s="44" t="str">
        <f>VLOOKUP(C25,Lookup_Table!$A$3:$B$129,2,FALSE)</f>
        <v>Midterm Design Review</v>
      </c>
      <c r="D26" s="44" t="str">
        <f>VLOOKUP(D25,Lookup_Table!$A$3:$B$129,2,FALSE)</f>
        <v>Midterm Design Review</v>
      </c>
      <c r="E26" s="44" t="str">
        <f>VLOOKUP(E25,Lookup_Table!$A$3:$B$129,2,FALSE)</f>
        <v>Midterm Design Review</v>
      </c>
      <c r="F26" s="60" t="str">
        <f>VLOOKUP(F25,Lookup_Table!$A$3:$B$129,2,FALSE)</f>
        <v>Midterm Design Review</v>
      </c>
      <c r="G26" s="59"/>
      <c r="H26" s="18" t="str">
        <f>VLOOKUP(H25,Lookup_Table!$A$3:$B$129,2,FALSE)</f>
        <v>Begin Week 16</v>
      </c>
      <c r="I26" s="19" t="str">
        <f>VLOOKUP(I25,Lookup_Table!$A$3:$B$129,2,FALSE)</f>
        <v>No Lecture</v>
      </c>
      <c r="J26" s="19" t="str">
        <f>VLOOKUP(J25,Lookup_Table!$A$3:$B$129,2,FALSE)</f>
        <v>No Lab</v>
      </c>
      <c r="K26" s="19" t="str">
        <f>VLOOKUP(K25,Lookup_Table!$A$3:$B$129,2,FALSE)</f>
        <v>No Lecture</v>
      </c>
      <c r="L26" s="61" t="str">
        <f>VLOOKUP(L25,Lookup_Table!$A$3:$B$129,2,FALSE)</f>
        <v>No Homework Due</v>
      </c>
    </row>
    <row r="27" spans="1:12" s="23" customFormat="1" ht="9.9499999999999993" customHeight="1" x14ac:dyDescent="0.25">
      <c r="A27" s="50"/>
      <c r="G27" s="49"/>
      <c r="I27"/>
      <c r="J27"/>
      <c r="K27"/>
      <c r="L27"/>
    </row>
    <row r="28" spans="1:12" ht="15" customHeight="1" thickBot="1" x14ac:dyDescent="0.3">
      <c r="G28" s="48"/>
    </row>
    <row r="29" spans="1:12" s="6" customFormat="1" ht="30" customHeight="1" thickBot="1" x14ac:dyDescent="0.25">
      <c r="A29" s="52"/>
      <c r="G29" s="53"/>
      <c r="H29" s="72" t="s">
        <v>128</v>
      </c>
      <c r="I29" s="73"/>
      <c r="J29" s="73"/>
      <c r="K29" s="73"/>
      <c r="L29" s="74"/>
    </row>
    <row r="30" spans="1:12" s="23" customFormat="1" ht="9.9499999999999993" customHeight="1" x14ac:dyDescent="0.25">
      <c r="A30" s="50"/>
      <c r="G30" s="49"/>
      <c r="H30"/>
      <c r="I30"/>
      <c r="J30"/>
      <c r="K30"/>
      <c r="L30"/>
    </row>
    <row r="31" spans="1:12" s="23" customFormat="1" ht="9.9499999999999993" customHeight="1" x14ac:dyDescent="0.25">
      <c r="A31" s="50"/>
      <c r="G31" s="49"/>
      <c r="H31"/>
      <c r="I31"/>
      <c r="J31"/>
      <c r="K31"/>
      <c r="L31"/>
    </row>
    <row r="36" spans="5:5" ht="9.9499999999999993" customHeight="1" x14ac:dyDescent="0.25">
      <c r="E36" s="23"/>
    </row>
  </sheetData>
  <mergeCells count="1">
    <mergeCell ref="H29:L2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Update_Spring</vt:lpstr>
      <vt:lpstr>Lookup_Table</vt:lpstr>
      <vt:lpstr>Fall_Schedule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Wild, Todd Allen</cp:lastModifiedBy>
  <cp:lastPrinted>2018-12-03T18:30:42Z</cp:lastPrinted>
  <dcterms:created xsi:type="dcterms:W3CDTF">2018-11-30T20:32:42Z</dcterms:created>
  <dcterms:modified xsi:type="dcterms:W3CDTF">2019-08-20T12:59:03Z</dcterms:modified>
</cp:coreProperties>
</file>